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IZVRŠENJE PRORAČUNA\2023\01.01.-30.06.2023\Upute za JLP(R)S 1-6.2023\"/>
    </mc:Choice>
  </mc:AlternateContent>
  <bookViews>
    <workbookView xWindow="0" yWindow="0" windowWidth="28800" windowHeight="12210" tabRatio="761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2" i="7" l="1"/>
  <c r="I193" i="7"/>
  <c r="I194" i="7"/>
  <c r="I195" i="7"/>
  <c r="I187" i="7"/>
  <c r="I188" i="7"/>
  <c r="I190" i="7"/>
  <c r="I186" i="7"/>
  <c r="I191" i="7"/>
  <c r="I181" i="7"/>
  <c r="I182" i="7"/>
  <c r="I178" i="7"/>
  <c r="I179" i="7"/>
  <c r="I174" i="7"/>
  <c r="I175" i="7"/>
  <c r="I171" i="7"/>
  <c r="I172" i="7"/>
  <c r="I153" i="7"/>
  <c r="I154" i="7"/>
  <c r="I155" i="7"/>
  <c r="I156" i="7"/>
  <c r="I157" i="7"/>
  <c r="I158" i="7"/>
  <c r="I160" i="7"/>
  <c r="I161" i="7"/>
  <c r="I163" i="7"/>
  <c r="I164" i="7"/>
  <c r="I168" i="7"/>
  <c r="I169" i="7"/>
  <c r="I147" i="7"/>
  <c r="I148" i="7"/>
  <c r="I142" i="7"/>
  <c r="I143" i="7"/>
  <c r="I144" i="7"/>
  <c r="I145" i="7"/>
  <c r="I146" i="7"/>
  <c r="I149" i="7"/>
  <c r="I150" i="7"/>
  <c r="I151" i="7"/>
  <c r="I152" i="7"/>
  <c r="I170" i="7"/>
  <c r="I173" i="7"/>
  <c r="I177" i="7"/>
  <c r="I180" i="7"/>
  <c r="I183" i="7"/>
  <c r="I184" i="7"/>
  <c r="I185" i="7"/>
  <c r="I138" i="7"/>
  <c r="I139" i="7"/>
  <c r="I140" i="7"/>
  <c r="I132" i="7"/>
  <c r="I133" i="7"/>
  <c r="I134" i="7"/>
  <c r="I135" i="7"/>
  <c r="I136" i="7"/>
  <c r="I137" i="7"/>
  <c r="I131" i="7"/>
  <c r="I124" i="7"/>
  <c r="I125" i="7"/>
  <c r="I126" i="7"/>
  <c r="I127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7" i="7"/>
  <c r="I118" i="7"/>
  <c r="I119" i="7"/>
  <c r="I120" i="7"/>
  <c r="I121" i="7"/>
  <c r="I73" i="7"/>
  <c r="I74" i="7"/>
  <c r="I75" i="7"/>
  <c r="I76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4" i="7"/>
  <c r="I95" i="7"/>
  <c r="I96" i="7"/>
  <c r="I97" i="7"/>
  <c r="I98" i="7"/>
  <c r="I68" i="7"/>
  <c r="I69" i="7"/>
  <c r="I65" i="7"/>
  <c r="I66" i="7"/>
  <c r="I56" i="7"/>
  <c r="I57" i="7"/>
  <c r="I58" i="7"/>
  <c r="I60" i="7"/>
  <c r="I63" i="7"/>
  <c r="I48" i="7"/>
  <c r="I49" i="7"/>
  <c r="I50" i="7"/>
  <c r="I51" i="7"/>
  <c r="I52" i="7"/>
  <c r="I53" i="7"/>
  <c r="I54" i="7"/>
  <c r="I41" i="7"/>
  <c r="I42" i="7"/>
  <c r="I44" i="7"/>
  <c r="I45" i="7"/>
  <c r="I46" i="7"/>
  <c r="I38" i="7"/>
  <c r="I39" i="7"/>
  <c r="I32" i="7"/>
  <c r="I33" i="7"/>
  <c r="I34" i="7"/>
  <c r="I28" i="7"/>
  <c r="I29" i="7"/>
  <c r="I25" i="7"/>
  <c r="I26" i="7"/>
  <c r="I18" i="7"/>
  <c r="I19" i="7"/>
  <c r="I20" i="7"/>
  <c r="I21" i="7"/>
  <c r="I22" i="7"/>
  <c r="I23" i="7"/>
  <c r="I13" i="7"/>
  <c r="I14" i="7"/>
  <c r="I15" i="7"/>
  <c r="I16" i="7"/>
  <c r="I72" i="7"/>
  <c r="I71" i="7"/>
  <c r="I70" i="7"/>
  <c r="I67" i="7"/>
  <c r="I64" i="7"/>
  <c r="I55" i="7"/>
  <c r="I47" i="7"/>
  <c r="I40" i="7"/>
  <c r="I37" i="7"/>
  <c r="I31" i="7"/>
  <c r="I27" i="7"/>
  <c r="I24" i="7"/>
  <c r="I17" i="7"/>
  <c r="I9" i="7"/>
  <c r="I10" i="7"/>
  <c r="I11" i="7"/>
  <c r="I12" i="7"/>
  <c r="I99" i="7"/>
  <c r="I100" i="7"/>
  <c r="I101" i="7"/>
  <c r="I102" i="7"/>
  <c r="I123" i="7"/>
  <c r="I128" i="7"/>
  <c r="I129" i="7"/>
  <c r="I130" i="7"/>
  <c r="I8" i="7"/>
  <c r="H7" i="11" l="1"/>
  <c r="H8" i="11"/>
  <c r="H6" i="11"/>
  <c r="G7" i="11"/>
  <c r="G8" i="11"/>
  <c r="G6" i="1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6" i="8"/>
  <c r="E6" i="8"/>
  <c r="F6" i="8"/>
  <c r="F7" i="8"/>
  <c r="E18" i="8"/>
  <c r="F18" i="8"/>
  <c r="D6" i="8"/>
  <c r="D18" i="8"/>
  <c r="C8" i="8"/>
  <c r="C7" i="8" s="1"/>
  <c r="C6" i="8" s="1"/>
  <c r="C9" i="8"/>
  <c r="C10" i="8"/>
  <c r="C11" i="8"/>
  <c r="C13" i="8"/>
  <c r="C12" i="8"/>
  <c r="C15" i="8"/>
  <c r="C14" i="8"/>
  <c r="C17" i="8"/>
  <c r="C16" i="8"/>
  <c r="C29" i="8"/>
  <c r="C28" i="8"/>
  <c r="C27" i="8"/>
  <c r="C26" i="8"/>
  <c r="C25" i="8"/>
  <c r="C24" i="8"/>
  <c r="C18" i="8" s="1"/>
  <c r="C23" i="8"/>
  <c r="C22" i="8"/>
  <c r="C21" i="8"/>
  <c r="C20" i="8"/>
  <c r="C19" i="8"/>
  <c r="G41" i="3"/>
  <c r="J41" i="3"/>
  <c r="I41" i="3"/>
  <c r="H41" i="3"/>
  <c r="J97" i="3" l="1"/>
  <c r="J96" i="3" s="1"/>
  <c r="J104" i="3"/>
  <c r="I104" i="3"/>
  <c r="H104" i="3"/>
  <c r="G104" i="3"/>
  <c r="J98" i="3"/>
  <c r="I98" i="3"/>
  <c r="I97" i="3" s="1"/>
  <c r="I96" i="3" s="1"/>
  <c r="H98" i="3"/>
  <c r="H97" i="3" s="1"/>
  <c r="H96" i="3" s="1"/>
  <c r="G98" i="3"/>
  <c r="G97" i="3" s="1"/>
  <c r="G96" i="3" s="1"/>
  <c r="J90" i="3"/>
  <c r="J89" i="3" s="1"/>
  <c r="I90" i="3"/>
  <c r="I89" i="3" s="1"/>
  <c r="H90" i="3"/>
  <c r="H89" i="3" s="1"/>
  <c r="G90" i="3"/>
  <c r="G89" i="3" s="1"/>
  <c r="J84" i="3"/>
  <c r="J85" i="3"/>
  <c r="I85" i="3"/>
  <c r="I84" i="3" s="1"/>
  <c r="H85" i="3"/>
  <c r="H84" i="3" s="1"/>
  <c r="G85" i="3"/>
  <c r="G84" i="3" s="1"/>
  <c r="J54" i="3"/>
  <c r="J53" i="3" s="1"/>
  <c r="J76" i="3"/>
  <c r="I76" i="3"/>
  <c r="H76" i="3"/>
  <c r="G76" i="3"/>
  <c r="J66" i="3"/>
  <c r="I66" i="3"/>
  <c r="H66" i="3"/>
  <c r="G66" i="3"/>
  <c r="J59" i="3"/>
  <c r="I59" i="3"/>
  <c r="I53" i="3" s="1"/>
  <c r="H59" i="3"/>
  <c r="H53" i="3" s="1"/>
  <c r="G59" i="3"/>
  <c r="G53" i="3" s="1"/>
  <c r="H54" i="3"/>
  <c r="I54" i="3"/>
  <c r="G54" i="3"/>
  <c r="J50" i="3" l="1"/>
  <c r="J43" i="3" s="1"/>
  <c r="J42" i="3" s="1"/>
  <c r="J44" i="3"/>
  <c r="H44" i="3"/>
  <c r="H50" i="3"/>
  <c r="H43" i="3" s="1"/>
  <c r="H42" i="3" s="1"/>
  <c r="I50" i="3"/>
  <c r="I44" i="3"/>
  <c r="G44" i="3"/>
  <c r="G43" i="3" s="1"/>
  <c r="G42" i="3" s="1"/>
  <c r="G50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5" i="3"/>
  <c r="L14" i="3"/>
  <c r="K33" i="3"/>
  <c r="K32" i="3"/>
  <c r="K31" i="3"/>
  <c r="K30" i="3"/>
  <c r="K28" i="3"/>
  <c r="K27" i="3"/>
  <c r="K26" i="3"/>
  <c r="K25" i="3"/>
  <c r="K24" i="3"/>
  <c r="K23" i="3"/>
  <c r="K20" i="3"/>
  <c r="K15" i="3"/>
  <c r="K14" i="3"/>
  <c r="I43" i="3" l="1"/>
  <c r="I42" i="3" s="1"/>
  <c r="G22" i="3"/>
  <c r="K22" i="3" s="1"/>
  <c r="G19" i="3"/>
  <c r="J13" i="3"/>
  <c r="H13" i="3"/>
  <c r="H12" i="3" s="1"/>
  <c r="H11" i="3" s="1"/>
  <c r="H10" i="3" s="1"/>
  <c r="I12" i="3"/>
  <c r="I11" i="3" s="1"/>
  <c r="I10" i="3" s="1"/>
  <c r="G13" i="3"/>
  <c r="G12" i="3" s="1"/>
  <c r="G16" i="1"/>
  <c r="G13" i="1"/>
  <c r="G19" i="1" s="1"/>
  <c r="L18" i="1"/>
  <c r="L17" i="1"/>
  <c r="K18" i="1"/>
  <c r="K17" i="1"/>
  <c r="K14" i="1"/>
  <c r="J12" i="3" l="1"/>
  <c r="K13" i="3"/>
  <c r="L13" i="3"/>
  <c r="G18" i="3"/>
  <c r="K18" i="3" s="1"/>
  <c r="K19" i="3"/>
  <c r="G21" i="3"/>
  <c r="K21" i="3" s="1"/>
  <c r="J16" i="1"/>
  <c r="I16" i="1"/>
  <c r="J13" i="1"/>
  <c r="J19" i="1" s="1"/>
  <c r="I13" i="1"/>
  <c r="H13" i="1"/>
  <c r="H19" i="1" s="1"/>
  <c r="H16" i="1"/>
  <c r="L14" i="1"/>
  <c r="L12" i="3" l="1"/>
  <c r="K12" i="3"/>
  <c r="J11" i="3"/>
  <c r="G11" i="3"/>
  <c r="G10" i="3" s="1"/>
  <c r="I19" i="1"/>
  <c r="J10" i="3" l="1"/>
  <c r="L11" i="3"/>
  <c r="K11" i="3"/>
  <c r="L10" i="3" l="1"/>
  <c r="K10" i="3"/>
</calcChain>
</file>

<file path=xl/sharedStrings.xml><?xml version="1.0" encoding="utf-8"?>
<sst xmlns="http://schemas.openxmlformats.org/spreadsheetml/2006/main" count="618" uniqueCount="263">
  <si>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</si>
  <si>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</si>
  <si>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</si>
  <si>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</si>
  <si>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</si>
  <si>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</si>
  <si>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</si>
  <si>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</si>
  <si>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</si>
  <si>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</si>
  <si>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</si>
  <si>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</si>
  <si>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</si>
  <si>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</si>
  <si>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</si>
  <si>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</si>
  <si>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</si>
  <si>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</si>
  <si>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</si>
  <si>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</si>
  <si>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</si>
  <si>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</si>
  <si>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</si>
  <si>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</si>
  <si>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</si>
  <si>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</si>
  <si>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</si>
  <si>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</si>
  <si>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</si>
  <si>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</si>
  <si>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</si>
  <si>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</si>
  <si>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</si>
  <si>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</si>
  <si>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</si>
  <si>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</si>
  <si>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</si>
  <si>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</si>
  <si>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</si>
  <si>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</si>
  <si>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</si>
  <si>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</si>
  <si>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</si>
  <si>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</si>
  <si>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</si>
  <si>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</si>
  <si>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</si>
  <si>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</si>
  <si>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</si>
  <si>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</si>
  <si>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</si>
  <si>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</si>
  <si>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</si>
  <si>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</si>
  <si>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</si>
  <si>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 xml:space="preserve">IZVJEŠTAJ O IZVRŠENJU FINANCIJSKOG PLANA PRORAČUNSKOG KORISNIKA JEDINICE LOKALNE I PODRUČNE (REGIONALNE) SAMOUPRAVE ZA PRVO POLUGODIŠTE 2023.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</si>
  <si>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</si>
  <si>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</si>
  <si>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</si>
  <si>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</si>
  <si>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</si>
  <si>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</si>
  <si>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</si>
  <si>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</si>
  <si>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</si>
  <si>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</si>
  <si>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</si>
  <si>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</si>
  <si>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</si>
  <si>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</si>
  <si>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</si>
  <si>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</si>
  <si>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</si>
  <si>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</si>
  <si>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 xml:space="preserve">IZVRŠENJE 
1.-6.2022. </t>
  </si>
  <si>
    <t xml:space="preserve">IZVRŠENJE 
1.-6.2023. </t>
  </si>
  <si>
    <t>IZVJEŠTAJ PO PROGRAMSKOJ KLASIFIKACIJI</t>
  </si>
  <si>
    <t xml:space="preserve"> IZVRŠENJE 
1.-6.2023.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</si>
  <si>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</si>
  <si>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</si>
  <si>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Tekuće pomoći proračunskim korisnicima iz proračuna koji im nije nadležan</t>
  </si>
  <si>
    <t>Kapitalne pomoći proračunskim korisnicima iz proračuna koji im nije nadležan</t>
  </si>
  <si>
    <t>Tekući prijenosi između proračunskih korisnika istog proračuna</t>
  </si>
  <si>
    <t>Pomoći proračunskim korisnicima iz proračuna koji im nije nadležan</t>
  </si>
  <si>
    <t>Prijenosi između proračunskih korisnika istog proračuna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</si>
  <si>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</si>
  <si>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</si>
  <si>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</si>
  <si>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</si>
  <si>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</si>
  <si>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</si>
  <si>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</si>
  <si>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</si>
  <si>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</si>
  <si>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</si>
  <si>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i od HZZO-a na temelju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</si>
  <si>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</si>
  <si>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</si>
  <si>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</si>
  <si>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Plaće za prekovremeni rad</t>
  </si>
  <si>
    <t>Plaće za posebne uvjete rada</t>
  </si>
  <si>
    <t>Ostali rashodi za zaposlene</t>
  </si>
  <si>
    <t>Doprinosi za obvezno zdrastveno osiguranje</t>
  </si>
  <si>
    <t>Doprinosi na plaće</t>
  </si>
  <si>
    <t>Doprinosi za obvezno osiguranje u slučaju nezaposlenosti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</si>
  <si>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</si>
  <si>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</si>
  <si>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</si>
  <si>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</si>
  <si>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</si>
  <si>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</si>
  <si>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</si>
  <si>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</si>
  <si>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</si>
  <si>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</si>
  <si>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</si>
  <si>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</si>
  <si>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</si>
  <si>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</si>
  <si>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</si>
  <si>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</si>
  <si>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</si>
  <si>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</si>
  <si>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</si>
  <si>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</si>
  <si>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</si>
  <si>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</si>
  <si>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</si>
  <si>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</si>
  <si>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</si>
  <si>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</si>
  <si>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</si>
  <si>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</si>
  <si>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</si>
  <si>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</si>
  <si>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</si>
  <si>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</si>
  <si>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</si>
  <si>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</si>
  <si>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</si>
  <si>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</si>
  <si>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</si>
  <si>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 u naravi</t>
  </si>
  <si>
    <t>Rashodi za nabavu proizvedene dugotrajne imovine</t>
  </si>
  <si>
    <t>Postrojenja i oprema</t>
  </si>
  <si>
    <t>Uredska oprema i namještaj</t>
  </si>
  <si>
    <t>Oprema za održavanje i zaštitu</t>
  </si>
  <si>
    <t>Instrumenti, uređaji i strojevi</t>
  </si>
  <si>
    <t>Sportska i glazbena oprema</t>
  </si>
  <si>
    <t>Uređaji, strojevi i oprema za ostale namjene</t>
  </si>
  <si>
    <t>Knjige</t>
  </si>
  <si>
    <t>12 Opći prihodi i primici - decentralizirana sredstva</t>
  </si>
  <si>
    <t>4 Prihodi za posebne namjene</t>
  </si>
  <si>
    <t>43 Ostali prihodi za posebne namjene</t>
  </si>
  <si>
    <t>5 Pomoći</t>
  </si>
  <si>
    <t>52 Pomoći iz drugih proračuna</t>
  </si>
  <si>
    <t>6 Donacije</t>
  </si>
  <si>
    <t>61 Donacije</t>
  </si>
  <si>
    <t>09 Obrazovanje</t>
  </si>
  <si>
    <t>091 Predškolsko i osnovno obrazovanje</t>
  </si>
  <si>
    <t>Proračunski korisnik 009 03 42897</t>
  </si>
  <si>
    <t>OSNOVNA ŠKOLA BARTOLA KAŠIĆA</t>
  </si>
  <si>
    <t>Izvor 1.</t>
  </si>
  <si>
    <t>OPĆI PRIHODI I PRIMICI</t>
  </si>
  <si>
    <t>Izvor 1.1.</t>
  </si>
  <si>
    <t>PROGRAM 3109</t>
  </si>
  <si>
    <t>DJELATNOST USTANOVA OSNOVNOG ŠKOLSTVA</t>
  </si>
  <si>
    <t>AKTIVNOST A310901</t>
  </si>
  <si>
    <t>REDOVNA DJELATNOST PRORAČUNSKIH KORISNIKA</t>
  </si>
  <si>
    <t>AKTIVNOST A310902</t>
  </si>
  <si>
    <t>PRODUŽENI BORAVAK</t>
  </si>
  <si>
    <t xml:space="preserve">AKTIVNOST A310903 </t>
  </si>
  <si>
    <t>NABAVA DRUGIH OBRAZOVNIH MATERIJALA</t>
  </si>
  <si>
    <t>SUFINANCIRANJE PREHRANE</t>
  </si>
  <si>
    <t>AKTIVNOST A310904</t>
  </si>
  <si>
    <t>AKTIVNOST A310905</t>
  </si>
  <si>
    <t>IZVANNASTAVNE I OSTALE AKTIVNOSTI</t>
  </si>
  <si>
    <t>AKTIVNOST A310906</t>
  </si>
  <si>
    <t>ŠKOLA U PRIRODI</t>
  </si>
  <si>
    <t>AKTIVNOST A310907</t>
  </si>
  <si>
    <t>VIKENDOM U SPORTSKE DVORANE</t>
  </si>
  <si>
    <t>AKTIVNOST A310908</t>
  </si>
  <si>
    <t>POMOĆNICI U NASTAVI</t>
  </si>
  <si>
    <t>AKTIVNOST K310901</t>
  </si>
  <si>
    <t>ODRŽAVANJE I OPREMANJE OSNOVNIH ŠKOLA</t>
  </si>
  <si>
    <t>AKTIVNOST T310903</t>
  </si>
  <si>
    <t>SUFINANCIRANJE PROJEKATA PRIJAVLJENIH NA NATJEČAJE EUROPSKIH FONDOVA ILI PARTNERSTVA ZA EU FONDOVE</t>
  </si>
  <si>
    <t>AKTIVNOST T310906</t>
  </si>
  <si>
    <t>BESPLATNE MENSTRUALNE POTREPŠTINE</t>
  </si>
  <si>
    <t>Izvor 1.2.</t>
  </si>
  <si>
    <t>OPĆI PRIHODI I PRIMICI - DECENTRALIZIRANA SREDSTVA</t>
  </si>
  <si>
    <t>32</t>
  </si>
  <si>
    <t>3223</t>
  </si>
  <si>
    <t>3236</t>
  </si>
  <si>
    <t>Zdravstvene i veterinarske usluge</t>
  </si>
  <si>
    <t>3291</t>
  </si>
  <si>
    <t>31</t>
  </si>
  <si>
    <t>3111</t>
  </si>
  <si>
    <t>3113</t>
  </si>
  <si>
    <t>3121</t>
  </si>
  <si>
    <t>3132</t>
  </si>
  <si>
    <t>Doprinosi za obvezno zdravstveno osiguranje</t>
  </si>
  <si>
    <t>3212</t>
  </si>
  <si>
    <t>37</t>
  </si>
  <si>
    <t>3722</t>
  </si>
  <si>
    <t>3222</t>
  </si>
  <si>
    <t>3225</t>
  </si>
  <si>
    <t>Sitni inventar i auto gume</t>
  </si>
  <si>
    <t>3239</t>
  </si>
  <si>
    <t>42</t>
  </si>
  <si>
    <t>4221</t>
  </si>
  <si>
    <t>4227</t>
  </si>
  <si>
    <t>3231</t>
  </si>
  <si>
    <t>3299</t>
  </si>
  <si>
    <t>3721</t>
  </si>
  <si>
    <t>3237</t>
  </si>
  <si>
    <t>3232</t>
  </si>
  <si>
    <t>4212</t>
  </si>
  <si>
    <t>Poslovni objekti</t>
  </si>
  <si>
    <t>4222</t>
  </si>
  <si>
    <t>Komunikacijska oprema</t>
  </si>
  <si>
    <t>4223</t>
  </si>
  <si>
    <t>4241</t>
  </si>
  <si>
    <t>38</t>
  </si>
  <si>
    <t>3812</t>
  </si>
  <si>
    <t>3211</t>
  </si>
  <si>
    <t>3213</t>
  </si>
  <si>
    <t>3221</t>
  </si>
  <si>
    <t>3224</t>
  </si>
  <si>
    <t>3227</t>
  </si>
  <si>
    <t>3233</t>
  </si>
  <si>
    <t>3234</t>
  </si>
  <si>
    <t>3238</t>
  </si>
  <si>
    <t>3292</t>
  </si>
  <si>
    <t>3293</t>
  </si>
  <si>
    <t>3294</t>
  </si>
  <si>
    <t>3295</t>
  </si>
  <si>
    <t>34</t>
  </si>
  <si>
    <t>3431</t>
  </si>
  <si>
    <t>3433</t>
  </si>
  <si>
    <t>3434</t>
  </si>
  <si>
    <t>Izvor 3.</t>
  </si>
  <si>
    <t>VLASTITI PRIHODI</t>
  </si>
  <si>
    <t>Izvor 3.1.</t>
  </si>
  <si>
    <t>3214</t>
  </si>
  <si>
    <t>3235</t>
  </si>
  <si>
    <t>Izvor 4.</t>
  </si>
  <si>
    <t>PRIHODI ZA POSEBNE NAMJENE</t>
  </si>
  <si>
    <t>Izvor 4.3.</t>
  </si>
  <si>
    <t>OSTALI PRIHODI ZA POSEBNE NAMJENE</t>
  </si>
  <si>
    <t>Izvor 5.</t>
  </si>
  <si>
    <t>POMOĆI</t>
  </si>
  <si>
    <t>Izvor 5.2.</t>
  </si>
  <si>
    <t>POMOĆI IZ DRUGIH PRORAČUNA</t>
  </si>
  <si>
    <t>3114</t>
  </si>
  <si>
    <t>3133</t>
  </si>
  <si>
    <t>3296</t>
  </si>
  <si>
    <t>ŠKOLSKA SHEMA VOĆE, POVRĆE I MLIJEČNI PROIZVODI</t>
  </si>
  <si>
    <t>Izvor 6.</t>
  </si>
  <si>
    <t>DONACIJE</t>
  </si>
  <si>
    <t>Izvor 6.1.</t>
  </si>
  <si>
    <t>AKTIVNOST T310902</t>
  </si>
  <si>
    <t>VRISNIČKA 4,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</si>
</sst>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3" fillId="2" borderId="3" xfId="0" applyNumberFormat="1" applyFont="1" applyFill="1" applyBorder="1" applyAlignment="1" applyProtection="1">
      <alignment horizontal="right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11" fillId="2" borderId="3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164" fontId="9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3" xfId="0" applyFont="1" applyFill="1" applyBorder="1" applyAlignment="1" applyProtection="1">
      <alignment vertical="center" wrapText="1" readingOrder="1"/>
      <protection locked="0"/>
    </xf>
    <xf numFmtId="2" fontId="21" fillId="0" borderId="3" xfId="0" applyNumberFormat="1" applyFont="1" applyBorder="1" applyAlignment="1">
      <alignment horizontal="right" vertical="center"/>
    </xf>
    <xf numFmtId="0" fontId="22" fillId="0" borderId="0" xfId="0" applyFont="1" applyFill="1" applyAlignment="1"/>
    <xf numFmtId="164" fontId="9" fillId="0" borderId="0" xfId="0" applyNumberFormat="1" applyFont="1" applyFill="1" applyAlignment="1" applyProtection="1">
      <alignment vertical="center" wrapText="1" readingOrder="1"/>
      <protection locked="0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164" fontId="9" fillId="0" borderId="0" xfId="0" applyNumberFormat="1" applyFont="1" applyFill="1" applyBorder="1" applyAlignment="1" applyProtection="1">
      <alignment vertical="center" wrapText="1" readingOrder="1"/>
      <protection locked="0"/>
    </xf>
    <xf numFmtId="164" fontId="9" fillId="0" borderId="3" xfId="0" applyNumberFormat="1" applyFont="1" applyFill="1" applyBorder="1" applyAlignment="1" applyProtection="1">
      <alignment vertical="center" wrapText="1" readingOrder="1"/>
      <protection locked="0"/>
    </xf>
    <xf numFmtId="0" fontId="20" fillId="0" borderId="9" xfId="0" applyFont="1" applyBorder="1" applyAlignment="1">
      <alignment horizontal="left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4" fontId="3" fillId="2" borderId="11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0" fontId="3" fillId="2" borderId="7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 readingOrder="1"/>
      <protection locked="0"/>
    </xf>
    <xf numFmtId="0" fontId="9" fillId="0" borderId="2" xfId="0" applyFont="1" applyFill="1" applyBorder="1" applyAlignment="1" applyProtection="1">
      <alignment horizontal="left" vertical="center" wrapText="1" readingOrder="1"/>
      <protection locked="0"/>
    </xf>
    <xf numFmtId="0" fontId="9" fillId="0" borderId="4" xfId="0" applyFont="1" applyFill="1" applyBorder="1" applyAlignment="1" applyProtection="1">
      <alignment horizontal="left" vertical="center" wrapText="1" readingOrder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64" fontId="9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22" fillId="0" borderId="0" xfId="0" applyFont="1" applyFill="1"/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8"/>
  <sheetViews>
    <sheetView showGridLines="0" tabSelected="1" workbookViewId="0">
      <selection activeCell="B6" sqref="B6:L6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1:12" ht="21" x14ac:dyDescent="0.35">
      <c r="A1" s="86" t="s">
        <v>161</v>
      </c>
      <c r="B1" s="86"/>
      <c r="C1" s="86"/>
      <c r="D1" s="86"/>
      <c r="E1" s="86"/>
    </row>
    <row r="2" spans="1:12" ht="21" x14ac:dyDescent="0.35">
      <c r="A2" s="86" t="s">
        <v>262</v>
      </c>
      <c r="B2" s="86"/>
      <c r="C2" s="86"/>
      <c r="D2" s="86"/>
      <c r="E2" s="86"/>
    </row>
    <row r="4" spans="1:12" ht="42" customHeight="1" x14ac:dyDescent="0.25">
      <c r="B4" s="104" t="s">
        <v>55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ht="18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ht="15.75" customHeight="1" x14ac:dyDescent="0.25">
      <c r="B6" s="104" t="s">
        <v>12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12" ht="36" customHeight="1" x14ac:dyDescent="0.25">
      <c r="B7" s="90"/>
      <c r="C7" s="90"/>
      <c r="D7" s="90"/>
      <c r="E7" s="43"/>
      <c r="F7" s="43"/>
      <c r="G7" s="43"/>
      <c r="H7" s="43"/>
      <c r="I7" s="43"/>
      <c r="J7" s="45"/>
      <c r="K7" s="45"/>
      <c r="L7" s="44"/>
    </row>
    <row r="8" spans="1:12" ht="18" customHeight="1" x14ac:dyDescent="0.25">
      <c r="B8" s="104" t="s">
        <v>63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2" ht="18" customHeight="1" x14ac:dyDescent="0.25">
      <c r="B9" s="46"/>
      <c r="C9" s="47"/>
      <c r="D9" s="47"/>
      <c r="E9" s="47"/>
      <c r="F9" s="47"/>
      <c r="G9" s="47"/>
      <c r="H9" s="47"/>
      <c r="I9" s="47"/>
      <c r="J9" s="47"/>
      <c r="K9" s="47"/>
      <c r="L9" s="44"/>
    </row>
    <row r="10" spans="1:12" x14ac:dyDescent="0.25">
      <c r="B10" s="112" t="s">
        <v>64</v>
      </c>
      <c r="C10" s="112"/>
      <c r="D10" s="112"/>
      <c r="E10" s="112"/>
      <c r="F10" s="112"/>
      <c r="G10" s="48"/>
      <c r="H10" s="48"/>
      <c r="I10" s="48"/>
      <c r="J10" s="48"/>
      <c r="K10" s="49"/>
      <c r="L10" s="44"/>
    </row>
    <row r="11" spans="1:12" ht="25.5" x14ac:dyDescent="0.25">
      <c r="B11" s="94" t="s">
        <v>7</v>
      </c>
      <c r="C11" s="95"/>
      <c r="D11" s="95"/>
      <c r="E11" s="95"/>
      <c r="F11" s="96"/>
      <c r="G11" s="23" t="s">
        <v>65</v>
      </c>
      <c r="H11" s="1" t="s">
        <v>54</v>
      </c>
      <c r="I11" s="1" t="s">
        <v>51</v>
      </c>
      <c r="J11" s="23" t="s">
        <v>66</v>
      </c>
      <c r="K11" s="1" t="s">
        <v>17</v>
      </c>
      <c r="L11" s="1" t="s">
        <v>52</v>
      </c>
    </row>
    <row r="12" spans="1:12" s="26" customFormat="1" ht="11.25" x14ac:dyDescent="0.2">
      <c r="B12" s="97">
        <v>1</v>
      </c>
      <c r="C12" s="97"/>
      <c r="D12" s="97"/>
      <c r="E12" s="97"/>
      <c r="F12" s="98"/>
      <c r="G12" s="25">
        <v>2</v>
      </c>
      <c r="H12" s="24">
        <v>3</v>
      </c>
      <c r="I12" s="24">
        <v>4</v>
      </c>
      <c r="J12" s="24">
        <v>5</v>
      </c>
      <c r="K12" s="24" t="s">
        <v>19</v>
      </c>
      <c r="L12" s="24" t="s">
        <v>20</v>
      </c>
    </row>
    <row r="13" spans="1:12" x14ac:dyDescent="0.25">
      <c r="B13" s="110" t="s">
        <v>0</v>
      </c>
      <c r="C13" s="89"/>
      <c r="D13" s="89"/>
      <c r="E13" s="89"/>
      <c r="F13" s="111"/>
      <c r="G13" s="58">
        <f>SUM(G14:G15)</f>
        <v>1038523.72</v>
      </c>
      <c r="H13" s="58">
        <f>SUM(H14:H15)</f>
        <v>2806010</v>
      </c>
      <c r="I13" s="58">
        <f>SUM(I14:I15)</f>
        <v>0</v>
      </c>
      <c r="J13" s="58">
        <f>SUM(J14:J15)</f>
        <v>1199584.77</v>
      </c>
      <c r="K13" s="58"/>
      <c r="L13" s="58"/>
    </row>
    <row r="14" spans="1:12" x14ac:dyDescent="0.25">
      <c r="B14" s="99" t="s">
        <v>56</v>
      </c>
      <c r="C14" s="100"/>
      <c r="D14" s="100"/>
      <c r="E14" s="100"/>
      <c r="F14" s="108"/>
      <c r="G14" s="55">
        <v>1038523.72</v>
      </c>
      <c r="H14" s="55">
        <v>2806010</v>
      </c>
      <c r="I14" s="55">
        <v>0</v>
      </c>
      <c r="J14" s="55">
        <v>1199584.77</v>
      </c>
      <c r="K14" s="55">
        <f>(J14/G14)*100</f>
        <v>115.50865395736942</v>
      </c>
      <c r="L14" s="55">
        <f>(J14/H14)*100</f>
        <v>42.750552207583006</v>
      </c>
    </row>
    <row r="15" spans="1:12" x14ac:dyDescent="0.25">
      <c r="B15" s="113" t="s">
        <v>61</v>
      </c>
      <c r="C15" s="108"/>
      <c r="D15" s="108"/>
      <c r="E15" s="108"/>
      <c r="F15" s="108"/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</row>
    <row r="16" spans="1:12" x14ac:dyDescent="0.25">
      <c r="B16" s="19" t="s">
        <v>1</v>
      </c>
      <c r="C16" s="35"/>
      <c r="D16" s="35"/>
      <c r="E16" s="35"/>
      <c r="F16" s="35"/>
      <c r="G16" s="58">
        <f>SUM(G17:G18)</f>
        <v>1038662.0599999999</v>
      </c>
      <c r="H16" s="58">
        <f>SUM(H17:H18)</f>
        <v>2806010</v>
      </c>
      <c r="I16" s="58">
        <f>SUM(I17:I18)</f>
        <v>0</v>
      </c>
      <c r="J16" s="58">
        <f>SUM(J17:J18)</f>
        <v>1219906.3599999999</v>
      </c>
      <c r="K16" s="58"/>
      <c r="L16" s="58"/>
    </row>
    <row r="17" spans="1:43" x14ac:dyDescent="0.25">
      <c r="B17" s="106" t="s">
        <v>57</v>
      </c>
      <c r="C17" s="100"/>
      <c r="D17" s="100"/>
      <c r="E17" s="100"/>
      <c r="F17" s="100"/>
      <c r="G17" s="55">
        <v>1028160.49</v>
      </c>
      <c r="H17" s="55">
        <v>2721460</v>
      </c>
      <c r="I17" s="55">
        <v>0</v>
      </c>
      <c r="J17" s="55">
        <v>1217367.23</v>
      </c>
      <c r="K17" s="57">
        <f>(J17/G17)*100</f>
        <v>118.4024519362731</v>
      </c>
      <c r="L17" s="57">
        <f>(J17/H17)*100</f>
        <v>44.732137529120394</v>
      </c>
    </row>
    <row r="18" spans="1:43" x14ac:dyDescent="0.25">
      <c r="B18" s="107" t="s">
        <v>58</v>
      </c>
      <c r="C18" s="108"/>
      <c r="D18" s="108"/>
      <c r="E18" s="108"/>
      <c r="F18" s="108"/>
      <c r="G18" s="56">
        <v>10501.57</v>
      </c>
      <c r="H18" s="56">
        <v>84550</v>
      </c>
      <c r="I18" s="56">
        <v>0</v>
      </c>
      <c r="J18" s="56">
        <v>2539.13</v>
      </c>
      <c r="K18" s="57">
        <f>(J18/G18)*100</f>
        <v>24.178575203517191</v>
      </c>
      <c r="L18" s="57">
        <f>(J18/H18)*100</f>
        <v>3.003110585452395</v>
      </c>
    </row>
    <row r="19" spans="1:43" x14ac:dyDescent="0.25">
      <c r="B19" s="88" t="s">
        <v>67</v>
      </c>
      <c r="C19" s="89"/>
      <c r="D19" s="89"/>
      <c r="E19" s="89"/>
      <c r="F19" s="89"/>
      <c r="G19" s="58">
        <f>G13-G16</f>
        <v>-138.3399999999674</v>
      </c>
      <c r="H19" s="58">
        <f>H13-H16</f>
        <v>0</v>
      </c>
      <c r="I19" s="58">
        <f>I13-I16</f>
        <v>0</v>
      </c>
      <c r="J19" s="58">
        <f>J13-J16</f>
        <v>-20321.589999999851</v>
      </c>
      <c r="K19" s="59"/>
      <c r="L19" s="59"/>
    </row>
    <row r="20" spans="1:43" ht="18" x14ac:dyDescent="0.25">
      <c r="B20" s="43"/>
      <c r="C20" s="50"/>
      <c r="D20" s="50"/>
      <c r="E20" s="50"/>
      <c r="F20" s="50"/>
      <c r="G20" s="50"/>
      <c r="H20" s="50"/>
      <c r="I20" s="51"/>
      <c r="J20" s="51"/>
      <c r="K20" s="51"/>
      <c r="L20" s="51"/>
    </row>
    <row r="21" spans="1:43" ht="18" customHeight="1" x14ac:dyDescent="0.25">
      <c r="B21" s="112" t="s">
        <v>68</v>
      </c>
      <c r="C21" s="112"/>
      <c r="D21" s="112"/>
      <c r="E21" s="112"/>
      <c r="F21" s="112"/>
      <c r="G21" s="50"/>
      <c r="H21" s="50"/>
      <c r="I21" s="51"/>
      <c r="J21" s="51"/>
      <c r="K21" s="51"/>
      <c r="L21" s="51"/>
    </row>
    <row r="22" spans="1:43" ht="25.5" x14ac:dyDescent="0.25">
      <c r="B22" s="94" t="s">
        <v>7</v>
      </c>
      <c r="C22" s="95"/>
      <c r="D22" s="95"/>
      <c r="E22" s="95"/>
      <c r="F22" s="96"/>
      <c r="G22" s="23" t="s">
        <v>65</v>
      </c>
      <c r="H22" s="1" t="s">
        <v>54</v>
      </c>
      <c r="I22" s="1" t="s">
        <v>51</v>
      </c>
      <c r="J22" s="23" t="s">
        <v>66</v>
      </c>
      <c r="K22" s="1" t="s">
        <v>17</v>
      </c>
      <c r="L22" s="1" t="s">
        <v>52</v>
      </c>
    </row>
    <row r="23" spans="1:43" s="26" customFormat="1" x14ac:dyDescent="0.25">
      <c r="B23" s="97">
        <v>1</v>
      </c>
      <c r="C23" s="97"/>
      <c r="D23" s="97"/>
      <c r="E23" s="97"/>
      <c r="F23" s="98"/>
      <c r="G23" s="25">
        <v>2</v>
      </c>
      <c r="H23" s="24">
        <v>3</v>
      </c>
      <c r="I23" s="24">
        <v>4</v>
      </c>
      <c r="J23" s="24">
        <v>5</v>
      </c>
      <c r="K23" s="24" t="s">
        <v>19</v>
      </c>
      <c r="L23" s="24" t="s">
        <v>20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ht="15.75" customHeight="1" x14ac:dyDescent="0.25">
      <c r="A24" s="26"/>
      <c r="B24" s="99" t="s">
        <v>59</v>
      </c>
      <c r="C24" s="101"/>
      <c r="D24" s="101"/>
      <c r="E24" s="101"/>
      <c r="F24" s="102"/>
      <c r="G24" s="56"/>
      <c r="H24" s="56"/>
      <c r="I24" s="56"/>
      <c r="J24" s="56"/>
      <c r="K24" s="56"/>
      <c r="L24" s="56"/>
    </row>
    <row r="25" spans="1:43" x14ac:dyDescent="0.25">
      <c r="A25" s="26"/>
      <c r="B25" s="99" t="s">
        <v>60</v>
      </c>
      <c r="C25" s="100"/>
      <c r="D25" s="100"/>
      <c r="E25" s="100"/>
      <c r="F25" s="100"/>
      <c r="G25" s="56"/>
      <c r="H25" s="56"/>
      <c r="I25" s="56"/>
      <c r="J25" s="56"/>
      <c r="K25" s="56"/>
      <c r="L25" s="56"/>
    </row>
    <row r="26" spans="1:43" s="36" customFormat="1" ht="15" customHeight="1" x14ac:dyDescent="0.25">
      <c r="A26" s="26"/>
      <c r="B26" s="91" t="s">
        <v>62</v>
      </c>
      <c r="C26" s="92"/>
      <c r="D26" s="92"/>
      <c r="E26" s="92"/>
      <c r="F26" s="93"/>
      <c r="G26" s="18"/>
      <c r="H26" s="18"/>
      <c r="I26" s="18"/>
      <c r="J26" s="18"/>
      <c r="K26" s="18"/>
      <c r="L26" s="1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s="36" customFormat="1" ht="15" customHeight="1" x14ac:dyDescent="0.25">
      <c r="A27" s="26"/>
      <c r="B27" s="91" t="s">
        <v>69</v>
      </c>
      <c r="C27" s="92"/>
      <c r="D27" s="92"/>
      <c r="E27" s="92"/>
      <c r="F27" s="93"/>
      <c r="G27" s="18"/>
      <c r="H27" s="18"/>
      <c r="I27" s="18"/>
      <c r="J27" s="18"/>
      <c r="K27" s="18"/>
      <c r="L27" s="1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x14ac:dyDescent="0.25">
      <c r="A28" s="26"/>
      <c r="B28" s="88" t="s">
        <v>70</v>
      </c>
      <c r="C28" s="89"/>
      <c r="D28" s="89"/>
      <c r="E28" s="89"/>
      <c r="F28" s="89"/>
      <c r="G28" s="18"/>
      <c r="H28" s="18"/>
      <c r="I28" s="18"/>
      <c r="J28" s="18"/>
      <c r="K28" s="18"/>
      <c r="L28" s="18"/>
    </row>
    <row r="29" spans="1:43" ht="15.75" x14ac:dyDescent="0.25">
      <c r="B29" s="52"/>
      <c r="C29" s="53"/>
      <c r="D29" s="53"/>
      <c r="E29" s="53"/>
      <c r="F29" s="53"/>
      <c r="G29" s="54"/>
      <c r="H29" s="54"/>
      <c r="I29" s="54"/>
      <c r="J29" s="54"/>
      <c r="K29" s="54"/>
      <c r="L29" s="44"/>
    </row>
    <row r="30" spans="1:43" ht="15.75" x14ac:dyDescent="0.25">
      <c r="B30" s="103" t="s">
        <v>78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</row>
    <row r="31" spans="1:43" ht="15.75" x14ac:dyDescent="0.25">
      <c r="B31" s="14"/>
      <c r="C31" s="15"/>
      <c r="D31" s="15"/>
      <c r="E31" s="15"/>
      <c r="F31" s="15"/>
      <c r="G31" s="16"/>
      <c r="H31" s="16"/>
      <c r="I31" s="16"/>
      <c r="J31" s="16"/>
      <c r="K31" s="16"/>
    </row>
    <row r="32" spans="1:43" ht="15" customHeight="1" x14ac:dyDescent="0.25">
      <c r="B32" s="109" t="s">
        <v>50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</row>
    <row r="33" spans="2:12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2:12" ht="15" customHeight="1" x14ac:dyDescent="0.25">
      <c r="B34" s="109" t="s">
        <v>71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</row>
    <row r="35" spans="2:12" ht="36.75" customHeight="1" x14ac:dyDescent="0.25"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</row>
    <row r="36" spans="2:12" x14ac:dyDescent="0.25">
      <c r="B36" s="105"/>
      <c r="C36" s="105"/>
      <c r="D36" s="105"/>
      <c r="E36" s="105"/>
      <c r="F36" s="105"/>
      <c r="G36" s="105"/>
      <c r="H36" s="105"/>
      <c r="I36" s="105"/>
      <c r="J36" s="105"/>
      <c r="K36" s="105"/>
    </row>
    <row r="37" spans="2:12" ht="15" customHeight="1" x14ac:dyDescent="0.25">
      <c r="B37" s="87" t="s">
        <v>79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2:12" x14ac:dyDescent="0.25"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</row>
  </sheetData>
  <mergeCells count="29">
    <mergeCell ref="B15:F15"/>
    <mergeCell ref="B21:F21"/>
    <mergeCell ref="B12:F12"/>
    <mergeCell ref="B13:F13"/>
    <mergeCell ref="B14:F14"/>
    <mergeCell ref="B10:F10"/>
    <mergeCell ref="B11:F11"/>
    <mergeCell ref="B36:F36"/>
    <mergeCell ref="G36:K36"/>
    <mergeCell ref="B17:F17"/>
    <mergeCell ref="B18:F18"/>
    <mergeCell ref="B32:L32"/>
    <mergeCell ref="B34:L35"/>
    <mergeCell ref="A1:E1"/>
    <mergeCell ref="A2:E2"/>
    <mergeCell ref="B37:L38"/>
    <mergeCell ref="B19:F19"/>
    <mergeCell ref="B28:F28"/>
    <mergeCell ref="B7:D7"/>
    <mergeCell ref="B27:F27"/>
    <mergeCell ref="B22:F22"/>
    <mergeCell ref="B23:F23"/>
    <mergeCell ref="B25:F25"/>
    <mergeCell ref="B26:F26"/>
    <mergeCell ref="B24:F24"/>
    <mergeCell ref="B30:L30"/>
    <mergeCell ref="B4:L4"/>
    <mergeCell ref="B6:L6"/>
    <mergeCell ref="B8:L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5"/>
  <sheetViews>
    <sheetView showGridLines="0" zoomScale="90" zoomScaleNormal="90" workbookViewId="0">
      <selection activeCell="B6" sqref="B6:L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28515625" bestFit="1" customWidth="1"/>
    <col min="6" max="6" width="49.85546875" bestFit="1" customWidth="1"/>
    <col min="7" max="10" width="25.28515625" customWidth="1"/>
    <col min="11" max="12" width="15.7109375" customWidth="1"/>
  </cols>
  <sheetData>
    <row r="1" spans="2:12" ht="18" customHeigh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2:12" ht="15.75" customHeight="1" x14ac:dyDescent="0.25">
      <c r="B2" s="117" t="s">
        <v>12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2:12" ht="18" x14ac:dyDescent="0.25">
      <c r="B3" s="2"/>
      <c r="C3" s="2"/>
      <c r="D3" s="2"/>
      <c r="E3" s="17"/>
      <c r="F3" s="2"/>
      <c r="G3" s="2"/>
      <c r="H3" s="2"/>
      <c r="I3" s="2"/>
      <c r="J3" s="3"/>
      <c r="K3" s="3"/>
    </row>
    <row r="4" spans="2:12" ht="18" customHeight="1" x14ac:dyDescent="0.25">
      <c r="B4" s="117" t="s">
        <v>72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2:12" ht="18" x14ac:dyDescent="0.25">
      <c r="B5" s="2"/>
      <c r="C5" s="2"/>
      <c r="D5" s="2"/>
      <c r="E5" s="17"/>
      <c r="F5" s="2"/>
      <c r="G5" s="2"/>
      <c r="H5" s="2"/>
      <c r="I5" s="2"/>
      <c r="J5" s="3"/>
      <c r="K5" s="3"/>
    </row>
    <row r="6" spans="2:12" ht="15.75" customHeight="1" x14ac:dyDescent="0.25">
      <c r="B6" s="117" t="s">
        <v>18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2:12" ht="18" x14ac:dyDescent="0.25">
      <c r="B7" s="2"/>
      <c r="C7" s="2"/>
      <c r="D7" s="2"/>
      <c r="E7" s="17"/>
      <c r="F7" s="2"/>
      <c r="G7" s="2"/>
      <c r="H7" s="2"/>
      <c r="I7" s="2"/>
      <c r="J7" s="3"/>
      <c r="K7" s="3"/>
    </row>
    <row r="8" spans="2:12" ht="25.5" x14ac:dyDescent="0.25">
      <c r="B8" s="114" t="s">
        <v>7</v>
      </c>
      <c r="C8" s="115"/>
      <c r="D8" s="115"/>
      <c r="E8" s="115"/>
      <c r="F8" s="116"/>
      <c r="G8" s="37" t="s">
        <v>65</v>
      </c>
      <c r="H8" s="37" t="s">
        <v>54</v>
      </c>
      <c r="I8" s="37" t="s">
        <v>51</v>
      </c>
      <c r="J8" s="37" t="s">
        <v>66</v>
      </c>
      <c r="K8" s="37" t="s">
        <v>17</v>
      </c>
      <c r="L8" s="37" t="s">
        <v>52</v>
      </c>
    </row>
    <row r="9" spans="2:12" ht="16.5" customHeight="1" x14ac:dyDescent="0.25">
      <c r="B9" s="114">
        <v>1</v>
      </c>
      <c r="C9" s="115"/>
      <c r="D9" s="115"/>
      <c r="E9" s="115"/>
      <c r="F9" s="116"/>
      <c r="G9" s="37">
        <v>2</v>
      </c>
      <c r="H9" s="37">
        <v>3</v>
      </c>
      <c r="I9" s="37">
        <v>4</v>
      </c>
      <c r="J9" s="37">
        <v>5</v>
      </c>
      <c r="K9" s="37" t="s">
        <v>19</v>
      </c>
      <c r="L9" s="37" t="s">
        <v>20</v>
      </c>
    </row>
    <row r="10" spans="2:12" x14ac:dyDescent="0.25">
      <c r="B10" s="6"/>
      <c r="C10" s="6"/>
      <c r="D10" s="6"/>
      <c r="E10" s="6"/>
      <c r="F10" s="6" t="s">
        <v>21</v>
      </c>
      <c r="G10" s="60">
        <f>SUM(G11,G34)</f>
        <v>1038523.73</v>
      </c>
      <c r="H10" s="60">
        <f>SUM(H11,H34)</f>
        <v>2806010</v>
      </c>
      <c r="I10" s="60">
        <f>SUM(I11,I34)</f>
        <v>0</v>
      </c>
      <c r="J10" s="60">
        <f>SUM(J11,J34)</f>
        <v>1199584.77</v>
      </c>
      <c r="K10" s="61">
        <f t="shared" ref="K10:K15" si="0">(J10/G10)*100</f>
        <v>115.50865284513046</v>
      </c>
      <c r="L10" s="61">
        <f t="shared" ref="L10:L15" si="1">(J10/H10)*100</f>
        <v>42.750552207583006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60">
        <f>SUM(G12,G18,G21,G24,G30)</f>
        <v>1038523.73</v>
      </c>
      <c r="H11" s="60">
        <f>SUM(H12,H18,H21,H24,H30)</f>
        <v>2806010</v>
      </c>
      <c r="I11" s="60">
        <f>SUM(I12,I18,I21,I24,I30)</f>
        <v>0</v>
      </c>
      <c r="J11" s="60">
        <f>SUM(J12,J18,J21,J24,J30)</f>
        <v>1199584.77</v>
      </c>
      <c r="K11" s="61">
        <f t="shared" si="0"/>
        <v>115.50865284513046</v>
      </c>
      <c r="L11" s="61">
        <f t="shared" si="1"/>
        <v>42.750552207583006</v>
      </c>
    </row>
    <row r="12" spans="2:12" ht="25.5" x14ac:dyDescent="0.25">
      <c r="B12" s="6"/>
      <c r="C12" s="11">
        <v>63</v>
      </c>
      <c r="D12" s="11"/>
      <c r="E12" s="11"/>
      <c r="F12" s="11" t="s">
        <v>22</v>
      </c>
      <c r="G12" s="60">
        <f>SUM(G13,G16)</f>
        <v>732487.53</v>
      </c>
      <c r="H12" s="60">
        <f>SUM(H13,H16)</f>
        <v>2032860</v>
      </c>
      <c r="I12" s="60">
        <f>SUM(I13,I16)</f>
        <v>0</v>
      </c>
      <c r="J12" s="60">
        <f>SUM(J13,J16)</f>
        <v>890302.77</v>
      </c>
      <c r="K12" s="61">
        <f t="shared" si="0"/>
        <v>121.54510944370615</v>
      </c>
      <c r="L12" s="61">
        <f t="shared" si="1"/>
        <v>43.795577167143826</v>
      </c>
    </row>
    <row r="13" spans="2:12" ht="25.5" x14ac:dyDescent="0.25">
      <c r="B13" s="6"/>
      <c r="C13" s="11"/>
      <c r="D13" s="11">
        <v>636</v>
      </c>
      <c r="E13" s="11"/>
      <c r="F13" s="11" t="s">
        <v>83</v>
      </c>
      <c r="G13" s="60">
        <f>SUM(G14:G15)</f>
        <v>732487.53</v>
      </c>
      <c r="H13" s="60">
        <f>SUM(H14:H15)</f>
        <v>2032460</v>
      </c>
      <c r="I13" s="60">
        <v>0</v>
      </c>
      <c r="J13" s="61">
        <f>SUM(J14:J15)</f>
        <v>890302.77</v>
      </c>
      <c r="K13" s="61">
        <f t="shared" si="0"/>
        <v>121.54510944370615</v>
      </c>
      <c r="L13" s="61">
        <f t="shared" si="1"/>
        <v>43.804196392548931</v>
      </c>
    </row>
    <row r="14" spans="2:12" ht="25.5" x14ac:dyDescent="0.25">
      <c r="B14" s="7"/>
      <c r="C14" s="7"/>
      <c r="D14" s="7"/>
      <c r="E14" s="7">
        <v>6361</v>
      </c>
      <c r="F14" s="28" t="s">
        <v>80</v>
      </c>
      <c r="G14" s="60">
        <v>732443.04</v>
      </c>
      <c r="H14" s="60">
        <v>1972460</v>
      </c>
      <c r="I14" s="60">
        <v>0</v>
      </c>
      <c r="J14" s="61">
        <v>890302.77</v>
      </c>
      <c r="K14" s="61">
        <f t="shared" si="0"/>
        <v>121.55249232759451</v>
      </c>
      <c r="L14" s="61">
        <f t="shared" si="1"/>
        <v>45.13667045212577</v>
      </c>
    </row>
    <row r="15" spans="2:12" ht="25.5" x14ac:dyDescent="0.25">
      <c r="B15" s="7"/>
      <c r="C15" s="7"/>
      <c r="D15" s="8"/>
      <c r="E15" s="8">
        <v>6362</v>
      </c>
      <c r="F15" s="28" t="s">
        <v>81</v>
      </c>
      <c r="G15" s="60">
        <v>44.49</v>
      </c>
      <c r="H15" s="60">
        <v>60000</v>
      </c>
      <c r="I15" s="60">
        <v>0</v>
      </c>
      <c r="J15" s="61">
        <v>0</v>
      </c>
      <c r="K15" s="61">
        <f t="shared" si="0"/>
        <v>0</v>
      </c>
      <c r="L15" s="61">
        <f t="shared" si="1"/>
        <v>0</v>
      </c>
    </row>
    <row r="16" spans="2:12" x14ac:dyDescent="0.25">
      <c r="B16" s="7"/>
      <c r="C16" s="7"/>
      <c r="D16" s="8">
        <v>639</v>
      </c>
      <c r="E16" s="8"/>
      <c r="F16" s="28" t="s">
        <v>84</v>
      </c>
      <c r="G16" s="60">
        <v>0</v>
      </c>
      <c r="H16" s="60">
        <v>400</v>
      </c>
      <c r="I16" s="60">
        <v>0</v>
      </c>
      <c r="J16" s="61">
        <v>0</v>
      </c>
      <c r="K16" s="61">
        <v>0</v>
      </c>
      <c r="L16" s="61">
        <v>0</v>
      </c>
    </row>
    <row r="17" spans="2:12" ht="25.5" x14ac:dyDescent="0.25">
      <c r="B17" s="7"/>
      <c r="C17" s="7"/>
      <c r="D17" s="8"/>
      <c r="E17" s="8">
        <v>6391</v>
      </c>
      <c r="F17" s="28" t="s">
        <v>82</v>
      </c>
      <c r="G17" s="60">
        <v>0</v>
      </c>
      <c r="H17" s="60">
        <v>400</v>
      </c>
      <c r="I17" s="60">
        <v>0</v>
      </c>
      <c r="J17" s="61">
        <v>0</v>
      </c>
      <c r="K17" s="61">
        <v>0</v>
      </c>
      <c r="L17" s="61">
        <f t="shared" ref="L17:L32" si="2">(J17/H17)*100</f>
        <v>0</v>
      </c>
    </row>
    <row r="18" spans="2:12" x14ac:dyDescent="0.25">
      <c r="B18" s="7"/>
      <c r="C18" s="7">
        <v>64</v>
      </c>
      <c r="D18" s="8"/>
      <c r="E18" s="8"/>
      <c r="F18" s="28" t="s">
        <v>85</v>
      </c>
      <c r="G18" s="60">
        <f>SUM(G19)</f>
        <v>0.28000000000000003</v>
      </c>
      <c r="H18" s="60">
        <v>100</v>
      </c>
      <c r="I18" s="60">
        <v>0</v>
      </c>
      <c r="J18" s="61">
        <v>0</v>
      </c>
      <c r="K18" s="61">
        <f t="shared" ref="K18:K28" si="3">(J18/G18)*100</f>
        <v>0</v>
      </c>
      <c r="L18" s="61">
        <f t="shared" si="2"/>
        <v>0</v>
      </c>
    </row>
    <row r="19" spans="2:12" x14ac:dyDescent="0.25">
      <c r="B19" s="7"/>
      <c r="C19" s="7"/>
      <c r="D19" s="8">
        <v>641</v>
      </c>
      <c r="E19" s="8"/>
      <c r="F19" s="28" t="s">
        <v>86</v>
      </c>
      <c r="G19" s="60">
        <f>SUM(G20)</f>
        <v>0.28000000000000003</v>
      </c>
      <c r="H19" s="60">
        <v>100</v>
      </c>
      <c r="I19" s="60">
        <v>0</v>
      </c>
      <c r="J19" s="61">
        <v>0</v>
      </c>
      <c r="K19" s="61">
        <f t="shared" si="3"/>
        <v>0</v>
      </c>
      <c r="L19" s="61">
        <f t="shared" si="2"/>
        <v>0</v>
      </c>
    </row>
    <row r="20" spans="2:12" x14ac:dyDescent="0.25">
      <c r="B20" s="7"/>
      <c r="C20" s="7"/>
      <c r="D20" s="8"/>
      <c r="E20" s="8">
        <v>6413</v>
      </c>
      <c r="F20" s="28" t="s">
        <v>87</v>
      </c>
      <c r="G20" s="60">
        <v>0.28000000000000003</v>
      </c>
      <c r="H20" s="60">
        <v>100</v>
      </c>
      <c r="I20" s="60">
        <v>0</v>
      </c>
      <c r="J20" s="61">
        <v>0</v>
      </c>
      <c r="K20" s="61">
        <f t="shared" si="3"/>
        <v>0</v>
      </c>
      <c r="L20" s="61">
        <f t="shared" si="2"/>
        <v>0</v>
      </c>
    </row>
    <row r="21" spans="2:12" ht="25.5" x14ac:dyDescent="0.25">
      <c r="B21" s="7"/>
      <c r="C21" s="7">
        <v>65</v>
      </c>
      <c r="D21" s="8"/>
      <c r="E21" s="8"/>
      <c r="F21" s="28" t="s">
        <v>88</v>
      </c>
      <c r="G21" s="60">
        <f>G22</f>
        <v>78256.97</v>
      </c>
      <c r="H21" s="60">
        <v>180000</v>
      </c>
      <c r="I21" s="60">
        <v>0</v>
      </c>
      <c r="J21" s="61">
        <v>58074.35</v>
      </c>
      <c r="K21" s="61">
        <f t="shared" si="3"/>
        <v>74.20981159889017</v>
      </c>
      <c r="L21" s="61">
        <f t="shared" si="2"/>
        <v>32.263527777777782</v>
      </c>
    </row>
    <row r="22" spans="2:12" x14ac:dyDescent="0.25">
      <c r="B22" s="7"/>
      <c r="C22" s="7"/>
      <c r="D22" s="8">
        <v>652</v>
      </c>
      <c r="E22" s="8"/>
      <c r="F22" s="28" t="s">
        <v>89</v>
      </c>
      <c r="G22" s="60">
        <f>G23</f>
        <v>78256.97</v>
      </c>
      <c r="H22" s="60">
        <v>180000</v>
      </c>
      <c r="I22" s="60">
        <v>0</v>
      </c>
      <c r="J22" s="61">
        <v>58074.35</v>
      </c>
      <c r="K22" s="61">
        <f t="shared" si="3"/>
        <v>74.20981159889017</v>
      </c>
      <c r="L22" s="61">
        <f t="shared" si="2"/>
        <v>32.263527777777782</v>
      </c>
    </row>
    <row r="23" spans="2:12" x14ac:dyDescent="0.25">
      <c r="B23" s="7"/>
      <c r="C23" s="7"/>
      <c r="D23" s="8"/>
      <c r="E23" s="8">
        <v>6526</v>
      </c>
      <c r="F23" s="28" t="s">
        <v>90</v>
      </c>
      <c r="G23" s="60">
        <v>78256.97</v>
      </c>
      <c r="H23" s="60">
        <v>180000</v>
      </c>
      <c r="I23" s="60">
        <v>0</v>
      </c>
      <c r="J23" s="61">
        <v>58074.35</v>
      </c>
      <c r="K23" s="61">
        <f t="shared" si="3"/>
        <v>74.20981159889017</v>
      </c>
      <c r="L23" s="61">
        <f t="shared" si="2"/>
        <v>32.263527777777782</v>
      </c>
    </row>
    <row r="24" spans="2:12" ht="25.5" x14ac:dyDescent="0.25">
      <c r="B24" s="7"/>
      <c r="C24" s="7">
        <v>66</v>
      </c>
      <c r="D24" s="8"/>
      <c r="E24" s="8"/>
      <c r="F24" s="11" t="s">
        <v>23</v>
      </c>
      <c r="G24" s="60">
        <v>19013.22</v>
      </c>
      <c r="H24" s="60">
        <v>47500</v>
      </c>
      <c r="I24" s="60">
        <v>0</v>
      </c>
      <c r="J24" s="61">
        <v>21876.51</v>
      </c>
      <c r="K24" s="61">
        <f t="shared" si="3"/>
        <v>115.05946914830838</v>
      </c>
      <c r="L24" s="61">
        <f t="shared" si="2"/>
        <v>46.055810526315788</v>
      </c>
    </row>
    <row r="25" spans="2:12" x14ac:dyDescent="0.25">
      <c r="B25" s="7"/>
      <c r="C25" s="22"/>
      <c r="D25" s="8">
        <v>661</v>
      </c>
      <c r="E25" s="8"/>
      <c r="F25" s="11" t="s">
        <v>24</v>
      </c>
      <c r="G25" s="60">
        <v>11826.17</v>
      </c>
      <c r="H25" s="60">
        <v>30000</v>
      </c>
      <c r="I25" s="60">
        <v>0</v>
      </c>
      <c r="J25" s="61">
        <v>15684.11</v>
      </c>
      <c r="K25" s="61">
        <f t="shared" si="3"/>
        <v>132.62205769069783</v>
      </c>
      <c r="L25" s="61">
        <f t="shared" si="2"/>
        <v>52.280366666666666</v>
      </c>
    </row>
    <row r="26" spans="2:12" x14ac:dyDescent="0.25">
      <c r="B26" s="7"/>
      <c r="C26" s="22"/>
      <c r="D26" s="8"/>
      <c r="E26" s="8">
        <v>6615</v>
      </c>
      <c r="F26" s="11" t="s">
        <v>91</v>
      </c>
      <c r="G26" s="60">
        <v>11826.17</v>
      </c>
      <c r="H26" s="60">
        <v>30000</v>
      </c>
      <c r="I26" s="60">
        <v>0</v>
      </c>
      <c r="J26" s="61">
        <v>15684.11</v>
      </c>
      <c r="K26" s="61">
        <f t="shared" si="3"/>
        <v>132.62205769069783</v>
      </c>
      <c r="L26" s="61">
        <f t="shared" si="2"/>
        <v>52.280366666666666</v>
      </c>
    </row>
    <row r="27" spans="2:12" ht="25.5" x14ac:dyDescent="0.25">
      <c r="B27" s="7"/>
      <c r="C27" s="7"/>
      <c r="D27" s="8">
        <v>663</v>
      </c>
      <c r="E27" s="8"/>
      <c r="F27" s="11" t="s">
        <v>92</v>
      </c>
      <c r="G27" s="60">
        <v>7187.05</v>
      </c>
      <c r="H27" s="60">
        <v>17500</v>
      </c>
      <c r="I27" s="60">
        <v>0</v>
      </c>
      <c r="J27" s="61">
        <v>6192.4</v>
      </c>
      <c r="K27" s="61">
        <f t="shared" si="3"/>
        <v>86.160524832859096</v>
      </c>
      <c r="L27" s="61">
        <f t="shared" si="2"/>
        <v>35.385142857142853</v>
      </c>
    </row>
    <row r="28" spans="2:12" x14ac:dyDescent="0.25">
      <c r="B28" s="7"/>
      <c r="C28" s="7"/>
      <c r="D28" s="8"/>
      <c r="E28" s="8">
        <v>6631</v>
      </c>
      <c r="F28" s="11" t="s">
        <v>93</v>
      </c>
      <c r="G28" s="60">
        <v>7187.05</v>
      </c>
      <c r="H28" s="60">
        <v>15000</v>
      </c>
      <c r="I28" s="60">
        <v>0</v>
      </c>
      <c r="J28" s="61">
        <v>6192.4</v>
      </c>
      <c r="K28" s="61">
        <f t="shared" si="3"/>
        <v>86.160524832859096</v>
      </c>
      <c r="L28" s="61">
        <f t="shared" si="2"/>
        <v>41.282666666666664</v>
      </c>
    </row>
    <row r="29" spans="2:12" x14ac:dyDescent="0.25">
      <c r="B29" s="7"/>
      <c r="C29" s="7"/>
      <c r="D29" s="8"/>
      <c r="E29" s="8">
        <v>6632</v>
      </c>
      <c r="F29" s="11" t="s">
        <v>94</v>
      </c>
      <c r="G29" s="60">
        <v>0</v>
      </c>
      <c r="H29" s="60">
        <v>2500</v>
      </c>
      <c r="I29" s="60">
        <v>0</v>
      </c>
      <c r="J29" s="61">
        <v>0</v>
      </c>
      <c r="K29" s="61">
        <v>0</v>
      </c>
      <c r="L29" s="61">
        <f t="shared" si="2"/>
        <v>0</v>
      </c>
    </row>
    <row r="30" spans="2:12" ht="25.5" x14ac:dyDescent="0.25">
      <c r="B30" s="7"/>
      <c r="C30" s="7">
        <v>67</v>
      </c>
      <c r="D30" s="8"/>
      <c r="E30" s="8"/>
      <c r="F30" s="11" t="s">
        <v>95</v>
      </c>
      <c r="G30" s="60">
        <v>208765.73</v>
      </c>
      <c r="H30" s="60">
        <v>545550</v>
      </c>
      <c r="I30" s="60">
        <v>0</v>
      </c>
      <c r="J30" s="61">
        <v>229331.14</v>
      </c>
      <c r="K30" s="61">
        <f>(J30/G30)*100</f>
        <v>109.85095111156416</v>
      </c>
      <c r="L30" s="61">
        <f t="shared" si="2"/>
        <v>42.036685913298513</v>
      </c>
    </row>
    <row r="31" spans="2:12" ht="25.5" x14ac:dyDescent="0.25">
      <c r="B31" s="7"/>
      <c r="C31" s="7"/>
      <c r="D31" s="8">
        <v>671</v>
      </c>
      <c r="E31" s="8"/>
      <c r="F31" s="11" t="s">
        <v>96</v>
      </c>
      <c r="G31" s="60">
        <v>208765.73</v>
      </c>
      <c r="H31" s="60">
        <v>545550</v>
      </c>
      <c r="I31" s="60">
        <v>0</v>
      </c>
      <c r="J31" s="61">
        <v>229331.14</v>
      </c>
      <c r="K31" s="61">
        <f>(J31/G31)*100</f>
        <v>109.85095111156416</v>
      </c>
      <c r="L31" s="61">
        <f t="shared" si="2"/>
        <v>42.036685913298513</v>
      </c>
    </row>
    <row r="32" spans="2:12" ht="25.5" x14ac:dyDescent="0.25">
      <c r="B32" s="7"/>
      <c r="C32" s="7"/>
      <c r="D32" s="8"/>
      <c r="E32" s="8">
        <v>6711</v>
      </c>
      <c r="F32" s="11" t="s">
        <v>97</v>
      </c>
      <c r="G32" s="60">
        <v>208080.59</v>
      </c>
      <c r="H32" s="60">
        <v>545550</v>
      </c>
      <c r="I32" s="60">
        <v>0</v>
      </c>
      <c r="J32" s="61">
        <v>229331.14</v>
      </c>
      <c r="K32" s="61">
        <f>(J32/G32)*100</f>
        <v>110.212653664621</v>
      </c>
      <c r="L32" s="61">
        <f t="shared" si="2"/>
        <v>42.036685913298513</v>
      </c>
    </row>
    <row r="33" spans="2:12" ht="25.5" x14ac:dyDescent="0.25">
      <c r="B33" s="7"/>
      <c r="C33" s="7"/>
      <c r="D33" s="8"/>
      <c r="E33" s="8">
        <v>6712</v>
      </c>
      <c r="F33" s="11" t="s">
        <v>98</v>
      </c>
      <c r="G33" s="60">
        <v>685.14</v>
      </c>
      <c r="H33" s="60">
        <v>0</v>
      </c>
      <c r="I33" s="60">
        <v>0</v>
      </c>
      <c r="J33" s="61">
        <v>0</v>
      </c>
      <c r="K33" s="61">
        <f>(J33/G33)*100</f>
        <v>0</v>
      </c>
      <c r="L33" s="61">
        <v>0</v>
      </c>
    </row>
    <row r="34" spans="2:12" s="33" customFormat="1" x14ac:dyDescent="0.25">
      <c r="B34" s="22">
        <v>7</v>
      </c>
      <c r="C34" s="22"/>
      <c r="D34" s="32"/>
      <c r="E34" s="32"/>
      <c r="F34" s="6" t="s">
        <v>3</v>
      </c>
      <c r="G34" s="62">
        <v>0</v>
      </c>
      <c r="H34" s="62">
        <v>0</v>
      </c>
      <c r="I34" s="62">
        <v>0</v>
      </c>
      <c r="J34" s="63">
        <v>0</v>
      </c>
      <c r="K34" s="61">
        <v>0</v>
      </c>
      <c r="L34" s="61">
        <v>0</v>
      </c>
    </row>
    <row r="35" spans="2:12" x14ac:dyDescent="0.25">
      <c r="B35" s="7"/>
      <c r="C35" s="7">
        <v>72</v>
      </c>
      <c r="D35" s="8"/>
      <c r="E35" s="8"/>
      <c r="F35" s="28" t="s">
        <v>26</v>
      </c>
      <c r="G35" s="60">
        <v>0</v>
      </c>
      <c r="H35" s="60">
        <v>0</v>
      </c>
      <c r="I35" s="60">
        <v>0</v>
      </c>
      <c r="J35" s="61">
        <v>0</v>
      </c>
      <c r="K35" s="61">
        <v>0</v>
      </c>
      <c r="L35" s="61">
        <v>0</v>
      </c>
    </row>
    <row r="36" spans="2:12" x14ac:dyDescent="0.25">
      <c r="B36" s="7"/>
      <c r="C36" s="7"/>
      <c r="D36" s="7">
        <v>721</v>
      </c>
      <c r="E36" s="7"/>
      <c r="F36" s="28" t="s">
        <v>27</v>
      </c>
      <c r="G36" s="60">
        <v>0</v>
      </c>
      <c r="H36" s="60">
        <v>0</v>
      </c>
      <c r="I36" s="60">
        <v>0</v>
      </c>
      <c r="J36" s="61">
        <v>0</v>
      </c>
      <c r="K36" s="61">
        <v>0</v>
      </c>
      <c r="L36" s="61">
        <v>0</v>
      </c>
    </row>
    <row r="37" spans="2:12" x14ac:dyDescent="0.25">
      <c r="B37" s="7"/>
      <c r="C37" s="7"/>
      <c r="D37" s="7"/>
      <c r="E37" s="7">
        <v>7211</v>
      </c>
      <c r="F37" s="28" t="s">
        <v>28</v>
      </c>
      <c r="G37" s="60">
        <v>0</v>
      </c>
      <c r="H37" s="60">
        <v>0</v>
      </c>
      <c r="I37" s="60">
        <v>0</v>
      </c>
      <c r="J37" s="61">
        <v>0</v>
      </c>
      <c r="K37" s="61">
        <v>0</v>
      </c>
      <c r="L37" s="61">
        <v>0</v>
      </c>
    </row>
    <row r="38" spans="2:12" ht="15.75" customHeight="1" x14ac:dyDescent="0.25"/>
    <row r="39" spans="2:12" ht="25.5" x14ac:dyDescent="0.25">
      <c r="B39" s="114" t="s">
        <v>7</v>
      </c>
      <c r="C39" s="115"/>
      <c r="D39" s="115"/>
      <c r="E39" s="115"/>
      <c r="F39" s="116"/>
      <c r="G39" s="37" t="s">
        <v>65</v>
      </c>
      <c r="H39" s="37" t="s">
        <v>54</v>
      </c>
      <c r="I39" s="37" t="s">
        <v>51</v>
      </c>
      <c r="J39" s="37" t="s">
        <v>66</v>
      </c>
      <c r="K39" s="37" t="s">
        <v>17</v>
      </c>
      <c r="L39" s="37" t="s">
        <v>52</v>
      </c>
    </row>
    <row r="40" spans="2:12" ht="12.75" customHeight="1" x14ac:dyDescent="0.25">
      <c r="B40" s="114">
        <v>1</v>
      </c>
      <c r="C40" s="115"/>
      <c r="D40" s="115"/>
      <c r="E40" s="115"/>
      <c r="F40" s="116"/>
      <c r="G40" s="37">
        <v>2</v>
      </c>
      <c r="H40" s="37">
        <v>3</v>
      </c>
      <c r="I40" s="37">
        <v>4</v>
      </c>
      <c r="J40" s="37">
        <v>5</v>
      </c>
      <c r="K40" s="37" t="s">
        <v>19</v>
      </c>
      <c r="L40" s="37" t="s">
        <v>20</v>
      </c>
    </row>
    <row r="41" spans="2:12" x14ac:dyDescent="0.25">
      <c r="B41" s="6"/>
      <c r="C41" s="6"/>
      <c r="D41" s="6"/>
      <c r="E41" s="6"/>
      <c r="F41" s="6" t="s">
        <v>8</v>
      </c>
      <c r="G41" s="60">
        <f>SUM(G42,G96)</f>
        <v>1038662.05</v>
      </c>
      <c r="H41" s="60">
        <f>SUM(H42,H96)</f>
        <v>2806010</v>
      </c>
      <c r="I41" s="60">
        <f>SUM(I42,I96)</f>
        <v>0</v>
      </c>
      <c r="J41" s="60">
        <f>SUM(J42,J96)</f>
        <v>1219906.3599999999</v>
      </c>
      <c r="K41" s="61"/>
      <c r="L41" s="61"/>
    </row>
    <row r="42" spans="2:12" x14ac:dyDescent="0.25">
      <c r="B42" s="6">
        <v>3</v>
      </c>
      <c r="C42" s="6"/>
      <c r="D42" s="6"/>
      <c r="E42" s="6"/>
      <c r="F42" s="6" t="s">
        <v>4</v>
      </c>
      <c r="G42" s="60">
        <f>SUM(G43,G53,G84,G89,G93)</f>
        <v>1028160.4800000001</v>
      </c>
      <c r="H42" s="60">
        <f>SUM(H43,H53,H84,H89,H93)</f>
        <v>2721460</v>
      </c>
      <c r="I42" s="60">
        <f>SUM(I43,I53,I84,I89,I93)</f>
        <v>0</v>
      </c>
      <c r="J42" s="60">
        <f>SUM(J43,J53,J84,J89,J93)</f>
        <v>1217367.23</v>
      </c>
      <c r="K42" s="61"/>
      <c r="L42" s="61"/>
    </row>
    <row r="43" spans="2:12" x14ac:dyDescent="0.25">
      <c r="B43" s="6"/>
      <c r="C43" s="11">
        <v>31</v>
      </c>
      <c r="D43" s="11"/>
      <c r="E43" s="11"/>
      <c r="F43" s="11" t="s">
        <v>5</v>
      </c>
      <c r="G43" s="60">
        <f>SUM(G44,G48,G50)</f>
        <v>839973.97000000009</v>
      </c>
      <c r="H43" s="60">
        <f>SUM(H44,H48,H50)</f>
        <v>2022890</v>
      </c>
      <c r="I43" s="60">
        <f>SUM(I44,I48,I50)</f>
        <v>0</v>
      </c>
      <c r="J43" s="60">
        <f>SUM(J44,J48,J50)</f>
        <v>960534.70999999985</v>
      </c>
      <c r="K43" s="61"/>
      <c r="L43" s="61"/>
    </row>
    <row r="44" spans="2:12" x14ac:dyDescent="0.25">
      <c r="B44" s="7"/>
      <c r="C44" s="7"/>
      <c r="D44" s="7">
        <v>311</v>
      </c>
      <c r="E44" s="7"/>
      <c r="F44" s="7" t="s">
        <v>29</v>
      </c>
      <c r="G44" s="60">
        <f>SUM(G45:G47)</f>
        <v>694778.82000000007</v>
      </c>
      <c r="H44" s="60">
        <f>SUM(H45:H47)</f>
        <v>1667360</v>
      </c>
      <c r="I44" s="60">
        <f>SUM(I45:I47)</f>
        <v>0</v>
      </c>
      <c r="J44" s="60">
        <f>SUM(J45:J47)</f>
        <v>791821.91999999993</v>
      </c>
      <c r="K44" s="61"/>
      <c r="L44" s="61"/>
    </row>
    <row r="45" spans="2:12" x14ac:dyDescent="0.25">
      <c r="B45" s="7"/>
      <c r="C45" s="7"/>
      <c r="D45" s="7"/>
      <c r="E45" s="7">
        <v>3111</v>
      </c>
      <c r="F45" s="7" t="s">
        <v>30</v>
      </c>
      <c r="G45" s="60">
        <v>681110.31</v>
      </c>
      <c r="H45" s="60">
        <v>1627560</v>
      </c>
      <c r="I45" s="60">
        <v>0</v>
      </c>
      <c r="J45" s="61">
        <v>777996.7</v>
      </c>
      <c r="K45" s="61"/>
      <c r="L45" s="61"/>
    </row>
    <row r="46" spans="2:12" x14ac:dyDescent="0.25">
      <c r="B46" s="7"/>
      <c r="C46" s="7"/>
      <c r="D46" s="7"/>
      <c r="E46" s="7">
        <v>3113</v>
      </c>
      <c r="F46" s="7" t="s">
        <v>99</v>
      </c>
      <c r="G46" s="60">
        <v>9423.92</v>
      </c>
      <c r="H46" s="60">
        <v>26500</v>
      </c>
      <c r="I46" s="60">
        <v>0</v>
      </c>
      <c r="J46" s="61">
        <v>12451.48</v>
      </c>
      <c r="K46" s="61"/>
      <c r="L46" s="61"/>
    </row>
    <row r="47" spans="2:12" x14ac:dyDescent="0.25">
      <c r="B47" s="7"/>
      <c r="C47" s="7"/>
      <c r="D47" s="7"/>
      <c r="E47" s="7">
        <v>3114</v>
      </c>
      <c r="F47" s="7" t="s">
        <v>100</v>
      </c>
      <c r="G47" s="60">
        <v>4244.59</v>
      </c>
      <c r="H47" s="60">
        <v>13300</v>
      </c>
      <c r="I47" s="60">
        <v>0</v>
      </c>
      <c r="J47" s="61">
        <v>1373.74</v>
      </c>
      <c r="K47" s="61"/>
      <c r="L47" s="61"/>
    </row>
    <row r="48" spans="2:12" x14ac:dyDescent="0.25">
      <c r="B48" s="7"/>
      <c r="C48" s="7"/>
      <c r="D48" s="7">
        <v>312</v>
      </c>
      <c r="E48" s="7"/>
      <c r="F48" s="7" t="s">
        <v>101</v>
      </c>
      <c r="G48" s="60">
        <v>29959.86</v>
      </c>
      <c r="H48" s="60">
        <v>96820</v>
      </c>
      <c r="I48" s="60">
        <v>0</v>
      </c>
      <c r="J48" s="61">
        <v>37977.69</v>
      </c>
      <c r="K48" s="61"/>
      <c r="L48" s="61"/>
    </row>
    <row r="49" spans="2:12" x14ac:dyDescent="0.25">
      <c r="B49" s="7"/>
      <c r="C49" s="7"/>
      <c r="D49" s="7"/>
      <c r="E49" s="7">
        <v>3121</v>
      </c>
      <c r="F49" s="7" t="s">
        <v>101</v>
      </c>
      <c r="G49" s="60">
        <v>29959.86</v>
      </c>
      <c r="H49" s="60">
        <v>96820</v>
      </c>
      <c r="I49" s="60">
        <v>0</v>
      </c>
      <c r="J49" s="61">
        <v>37977.69</v>
      </c>
      <c r="K49" s="61"/>
      <c r="L49" s="61"/>
    </row>
    <row r="50" spans="2:12" x14ac:dyDescent="0.25">
      <c r="B50" s="7"/>
      <c r="C50" s="7"/>
      <c r="D50" s="7">
        <v>313</v>
      </c>
      <c r="E50" s="7"/>
      <c r="F50" s="7" t="s">
        <v>103</v>
      </c>
      <c r="G50" s="60">
        <f>SUM(G51:G52)</f>
        <v>115235.29</v>
      </c>
      <c r="H50" s="60">
        <f>SUM(H51:H52)</f>
        <v>258710</v>
      </c>
      <c r="I50" s="60">
        <f>SUM(I51:I52)</f>
        <v>0</v>
      </c>
      <c r="J50" s="60">
        <f>SUM(J51:J52)</f>
        <v>130735.1</v>
      </c>
      <c r="K50" s="61"/>
      <c r="L50" s="61"/>
    </row>
    <row r="51" spans="2:12" x14ac:dyDescent="0.25">
      <c r="B51" s="7"/>
      <c r="C51" s="7"/>
      <c r="D51" s="7"/>
      <c r="E51" s="7">
        <v>3132</v>
      </c>
      <c r="F51" s="7" t="s">
        <v>102</v>
      </c>
      <c r="G51" s="60">
        <v>115235.29</v>
      </c>
      <c r="H51" s="60">
        <v>258710</v>
      </c>
      <c r="I51" s="60">
        <v>0</v>
      </c>
      <c r="J51" s="61">
        <v>130561.57</v>
      </c>
      <c r="K51" s="61"/>
      <c r="L51" s="61"/>
    </row>
    <row r="52" spans="2:12" x14ac:dyDescent="0.25">
      <c r="B52" s="7"/>
      <c r="C52" s="7"/>
      <c r="D52" s="7"/>
      <c r="E52" s="7">
        <v>3133</v>
      </c>
      <c r="F52" s="7" t="s">
        <v>104</v>
      </c>
      <c r="G52" s="60">
        <v>0</v>
      </c>
      <c r="H52" s="60">
        <v>0</v>
      </c>
      <c r="I52" s="60">
        <v>0</v>
      </c>
      <c r="J52" s="61">
        <v>173.53</v>
      </c>
      <c r="K52" s="61"/>
      <c r="L52" s="61"/>
    </row>
    <row r="53" spans="2:12" x14ac:dyDescent="0.25">
      <c r="B53" s="7"/>
      <c r="C53" s="7">
        <v>32</v>
      </c>
      <c r="D53" s="8"/>
      <c r="E53" s="8"/>
      <c r="F53" s="7" t="s">
        <v>13</v>
      </c>
      <c r="G53" s="60">
        <f>SUM(G54,G59,G66,G76)</f>
        <v>185898.22</v>
      </c>
      <c r="H53" s="60">
        <f>SUM(H54,H59,H66,H76)</f>
        <v>631800</v>
      </c>
      <c r="I53" s="60">
        <f>SUM(I54,I59,I66,I76)</f>
        <v>0</v>
      </c>
      <c r="J53" s="60">
        <f>SUM(J54,J59,J66,J76)</f>
        <v>249910.22999999998</v>
      </c>
      <c r="K53" s="61"/>
      <c r="L53" s="61"/>
    </row>
    <row r="54" spans="2:12" x14ac:dyDescent="0.25">
      <c r="B54" s="7"/>
      <c r="C54" s="7"/>
      <c r="D54" s="7">
        <v>321</v>
      </c>
      <c r="E54" s="7"/>
      <c r="F54" s="7" t="s">
        <v>31</v>
      </c>
      <c r="G54" s="60">
        <f>SUM(G55:G58)</f>
        <v>19206.620000000003</v>
      </c>
      <c r="H54" s="60">
        <f>SUM(H55:H58)</f>
        <v>67630</v>
      </c>
      <c r="I54" s="60">
        <f>SUM(I55:I58)</f>
        <v>0</v>
      </c>
      <c r="J54" s="60">
        <f>SUM(J55:J58)</f>
        <v>23337.499999999996</v>
      </c>
      <c r="K54" s="61"/>
      <c r="L54" s="61"/>
    </row>
    <row r="55" spans="2:12" x14ac:dyDescent="0.25">
      <c r="B55" s="7"/>
      <c r="C55" s="22"/>
      <c r="D55" s="7"/>
      <c r="E55" s="7">
        <v>3211</v>
      </c>
      <c r="F55" s="28" t="s">
        <v>32</v>
      </c>
      <c r="G55" s="60">
        <v>3134.06</v>
      </c>
      <c r="H55" s="60">
        <v>7060</v>
      </c>
      <c r="I55" s="60">
        <v>0</v>
      </c>
      <c r="J55" s="61">
        <v>5042.37</v>
      </c>
      <c r="K55" s="61"/>
      <c r="L55" s="61"/>
    </row>
    <row r="56" spans="2:12" x14ac:dyDescent="0.25">
      <c r="B56" s="7"/>
      <c r="C56" s="22"/>
      <c r="D56" s="8"/>
      <c r="E56" s="7">
        <v>3212</v>
      </c>
      <c r="F56" s="7" t="s">
        <v>105</v>
      </c>
      <c r="G56" s="60">
        <v>15727.21</v>
      </c>
      <c r="H56" s="60">
        <v>57410</v>
      </c>
      <c r="I56" s="60">
        <v>0</v>
      </c>
      <c r="J56" s="61">
        <v>16770.189999999999</v>
      </c>
      <c r="K56" s="61"/>
      <c r="L56" s="61"/>
    </row>
    <row r="57" spans="2:12" x14ac:dyDescent="0.25">
      <c r="B57" s="7"/>
      <c r="C57" s="22"/>
      <c r="D57" s="8"/>
      <c r="E57" s="7">
        <v>3213</v>
      </c>
      <c r="F57" s="7" t="s">
        <v>106</v>
      </c>
      <c r="G57" s="60">
        <v>225.63</v>
      </c>
      <c r="H57" s="60">
        <v>2860</v>
      </c>
      <c r="I57" s="60">
        <v>0</v>
      </c>
      <c r="J57" s="61">
        <v>1330.78</v>
      </c>
      <c r="K57" s="61"/>
      <c r="L57" s="61"/>
    </row>
    <row r="58" spans="2:12" x14ac:dyDescent="0.25">
      <c r="B58" s="7"/>
      <c r="C58" s="22"/>
      <c r="D58" s="8"/>
      <c r="E58" s="7">
        <v>3214</v>
      </c>
      <c r="F58" s="7" t="s">
        <v>107</v>
      </c>
      <c r="G58" s="60">
        <v>119.72</v>
      </c>
      <c r="H58" s="60">
        <v>300</v>
      </c>
      <c r="I58" s="60">
        <v>0</v>
      </c>
      <c r="J58" s="61">
        <v>194.16</v>
      </c>
      <c r="K58" s="61"/>
      <c r="L58" s="61"/>
    </row>
    <row r="59" spans="2:12" x14ac:dyDescent="0.25">
      <c r="B59" s="7"/>
      <c r="C59" s="22"/>
      <c r="D59" s="7">
        <v>322</v>
      </c>
      <c r="E59" s="7"/>
      <c r="F59" s="7" t="s">
        <v>108</v>
      </c>
      <c r="G59" s="60">
        <f>SUM(G60:G65)</f>
        <v>88350.140000000014</v>
      </c>
      <c r="H59" s="60">
        <f>SUM(H60:H65)</f>
        <v>368540</v>
      </c>
      <c r="I59" s="60">
        <f>SUM(I60:I65)</f>
        <v>0</v>
      </c>
      <c r="J59" s="60">
        <f>SUM(J60:J65)</f>
        <v>129208.24</v>
      </c>
      <c r="K59" s="61"/>
      <c r="L59" s="61"/>
    </row>
    <row r="60" spans="2:12" x14ac:dyDescent="0.25">
      <c r="B60" s="7"/>
      <c r="C60" s="22"/>
      <c r="D60" s="7"/>
      <c r="E60" s="7">
        <v>3221</v>
      </c>
      <c r="F60" s="7" t="s">
        <v>109</v>
      </c>
      <c r="G60" s="60">
        <v>7873.5</v>
      </c>
      <c r="H60" s="60">
        <v>11390</v>
      </c>
      <c r="I60" s="60">
        <v>0</v>
      </c>
      <c r="J60" s="61">
        <v>11303.99</v>
      </c>
      <c r="K60" s="61"/>
      <c r="L60" s="61"/>
    </row>
    <row r="61" spans="2:12" x14ac:dyDescent="0.25">
      <c r="B61" s="7"/>
      <c r="C61" s="22"/>
      <c r="D61" s="7"/>
      <c r="E61" s="7">
        <v>3222</v>
      </c>
      <c r="F61" s="7" t="s">
        <v>110</v>
      </c>
      <c r="G61" s="60">
        <v>31374.19</v>
      </c>
      <c r="H61" s="60">
        <v>249810</v>
      </c>
      <c r="I61" s="60">
        <v>0</v>
      </c>
      <c r="J61" s="61">
        <v>68080.72</v>
      </c>
      <c r="K61" s="61"/>
      <c r="L61" s="61"/>
    </row>
    <row r="62" spans="2:12" x14ac:dyDescent="0.25">
      <c r="B62" s="7"/>
      <c r="C62" s="22"/>
      <c r="D62" s="7"/>
      <c r="E62" s="7">
        <v>3223</v>
      </c>
      <c r="F62" s="7" t="s">
        <v>111</v>
      </c>
      <c r="G62" s="60">
        <v>45175.51</v>
      </c>
      <c r="H62" s="60">
        <v>93130</v>
      </c>
      <c r="I62" s="60">
        <v>0</v>
      </c>
      <c r="J62" s="61">
        <v>43792.42</v>
      </c>
      <c r="K62" s="61"/>
      <c r="L62" s="61"/>
    </row>
    <row r="63" spans="2:12" x14ac:dyDescent="0.25">
      <c r="B63" s="7"/>
      <c r="C63" s="22"/>
      <c r="D63" s="7"/>
      <c r="E63" s="7">
        <v>3224</v>
      </c>
      <c r="F63" s="7" t="s">
        <v>112</v>
      </c>
      <c r="G63" s="60">
        <v>2130.7600000000002</v>
      </c>
      <c r="H63" s="60">
        <v>6220</v>
      </c>
      <c r="I63" s="60">
        <v>0</v>
      </c>
      <c r="J63" s="61">
        <v>4014.35</v>
      </c>
      <c r="K63" s="61"/>
      <c r="L63" s="61"/>
    </row>
    <row r="64" spans="2:12" x14ac:dyDescent="0.25">
      <c r="B64" s="7"/>
      <c r="C64" s="22"/>
      <c r="D64" s="7"/>
      <c r="E64" s="7">
        <v>3225</v>
      </c>
      <c r="F64" s="7" t="s">
        <v>113</v>
      </c>
      <c r="G64" s="60">
        <v>1044.4100000000001</v>
      </c>
      <c r="H64" s="60">
        <v>6090</v>
      </c>
      <c r="I64" s="60">
        <v>0</v>
      </c>
      <c r="J64" s="61">
        <v>1044.3900000000001</v>
      </c>
      <c r="K64" s="61"/>
      <c r="L64" s="61"/>
    </row>
    <row r="65" spans="2:12" x14ac:dyDescent="0.25">
      <c r="B65" s="7"/>
      <c r="C65" s="22"/>
      <c r="D65" s="7"/>
      <c r="E65" s="7">
        <v>3227</v>
      </c>
      <c r="F65" s="7" t="s">
        <v>114</v>
      </c>
      <c r="G65" s="60">
        <v>751.77</v>
      </c>
      <c r="H65" s="60">
        <v>1900</v>
      </c>
      <c r="I65" s="60">
        <v>0</v>
      </c>
      <c r="J65" s="61">
        <v>972.37</v>
      </c>
      <c r="K65" s="61"/>
      <c r="L65" s="61"/>
    </row>
    <row r="66" spans="2:12" x14ac:dyDescent="0.25">
      <c r="B66" s="7"/>
      <c r="C66" s="22"/>
      <c r="D66" s="7">
        <v>323</v>
      </c>
      <c r="E66" s="7"/>
      <c r="F66" s="7" t="s">
        <v>115</v>
      </c>
      <c r="G66" s="60">
        <f>SUM(G67:G75)</f>
        <v>71834.459999999992</v>
      </c>
      <c r="H66" s="60">
        <f>SUM(H67:H75)</f>
        <v>159630</v>
      </c>
      <c r="I66" s="60">
        <f>SUM(I67:I75)</f>
        <v>0</v>
      </c>
      <c r="J66" s="60">
        <f>SUM(J67:J75)</f>
        <v>83800.56</v>
      </c>
      <c r="K66" s="61"/>
      <c r="L66" s="61"/>
    </row>
    <row r="67" spans="2:12" x14ac:dyDescent="0.25">
      <c r="B67" s="7"/>
      <c r="C67" s="22"/>
      <c r="D67" s="7"/>
      <c r="E67" s="7">
        <v>3231</v>
      </c>
      <c r="F67" s="7" t="s">
        <v>116</v>
      </c>
      <c r="G67" s="60">
        <v>1652.71</v>
      </c>
      <c r="H67" s="60">
        <v>20660</v>
      </c>
      <c r="I67" s="60">
        <v>0</v>
      </c>
      <c r="J67" s="61">
        <v>5404.94</v>
      </c>
      <c r="K67" s="61"/>
      <c r="L67" s="61"/>
    </row>
    <row r="68" spans="2:12" x14ac:dyDescent="0.25">
      <c r="B68" s="7"/>
      <c r="C68" s="22"/>
      <c r="D68" s="7"/>
      <c r="E68" s="7">
        <v>3232</v>
      </c>
      <c r="F68" s="7" t="s">
        <v>117</v>
      </c>
      <c r="G68" s="60">
        <v>15328.16</v>
      </c>
      <c r="H68" s="60">
        <v>26710</v>
      </c>
      <c r="I68" s="60">
        <v>0</v>
      </c>
      <c r="J68" s="61">
        <v>11572.69</v>
      </c>
      <c r="K68" s="61"/>
      <c r="L68" s="61"/>
    </row>
    <row r="69" spans="2:12" x14ac:dyDescent="0.25">
      <c r="B69" s="7"/>
      <c r="C69" s="22"/>
      <c r="D69" s="7"/>
      <c r="E69" s="7">
        <v>3233</v>
      </c>
      <c r="F69" s="7" t="s">
        <v>118</v>
      </c>
      <c r="G69" s="60">
        <v>695.6</v>
      </c>
      <c r="H69" s="60">
        <v>270</v>
      </c>
      <c r="I69" s="60">
        <v>0</v>
      </c>
      <c r="J69" s="61">
        <v>63.72</v>
      </c>
      <c r="K69" s="61"/>
      <c r="L69" s="61"/>
    </row>
    <row r="70" spans="2:12" x14ac:dyDescent="0.25">
      <c r="B70" s="7"/>
      <c r="C70" s="22"/>
      <c r="D70" s="7"/>
      <c r="E70" s="7">
        <v>3234</v>
      </c>
      <c r="F70" s="7" t="s">
        <v>119</v>
      </c>
      <c r="G70" s="60">
        <v>5784.77</v>
      </c>
      <c r="H70" s="60">
        <v>14070</v>
      </c>
      <c r="I70" s="60">
        <v>0</v>
      </c>
      <c r="J70" s="61">
        <v>6843.04</v>
      </c>
      <c r="K70" s="61"/>
      <c r="L70" s="61"/>
    </row>
    <row r="71" spans="2:12" x14ac:dyDescent="0.25">
      <c r="B71" s="7"/>
      <c r="C71" s="22"/>
      <c r="D71" s="7"/>
      <c r="E71" s="7">
        <v>3235</v>
      </c>
      <c r="F71" s="7" t="s">
        <v>120</v>
      </c>
      <c r="G71" s="60">
        <v>413.37</v>
      </c>
      <c r="H71" s="60">
        <v>2000</v>
      </c>
      <c r="I71" s="60">
        <v>0</v>
      </c>
      <c r="J71" s="61">
        <v>1225.3</v>
      </c>
      <c r="K71" s="61"/>
      <c r="L71" s="61"/>
    </row>
    <row r="72" spans="2:12" x14ac:dyDescent="0.25">
      <c r="B72" s="7"/>
      <c r="C72" s="22"/>
      <c r="D72" s="7"/>
      <c r="E72" s="7">
        <v>3236</v>
      </c>
      <c r="F72" s="7" t="s">
        <v>121</v>
      </c>
      <c r="G72" s="60">
        <v>6218.06</v>
      </c>
      <c r="H72" s="60">
        <v>5580</v>
      </c>
      <c r="I72" s="60">
        <v>0</v>
      </c>
      <c r="J72" s="61">
        <v>5589.06</v>
      </c>
      <c r="K72" s="61"/>
      <c r="L72" s="61"/>
    </row>
    <row r="73" spans="2:12" x14ac:dyDescent="0.25">
      <c r="B73" s="7"/>
      <c r="C73" s="22"/>
      <c r="D73" s="7"/>
      <c r="E73" s="7">
        <v>3237</v>
      </c>
      <c r="F73" s="7" t="s">
        <v>122</v>
      </c>
      <c r="G73" s="60">
        <v>13184.83</v>
      </c>
      <c r="H73" s="60">
        <v>31790</v>
      </c>
      <c r="I73" s="60">
        <v>0</v>
      </c>
      <c r="J73" s="61">
        <v>10177.65</v>
      </c>
      <c r="K73" s="61"/>
      <c r="L73" s="61"/>
    </row>
    <row r="74" spans="2:12" x14ac:dyDescent="0.25">
      <c r="B74" s="7"/>
      <c r="C74" s="22"/>
      <c r="D74" s="7"/>
      <c r="E74" s="7">
        <v>3238</v>
      </c>
      <c r="F74" s="7" t="s">
        <v>123</v>
      </c>
      <c r="G74" s="60">
        <v>1094.1300000000001</v>
      </c>
      <c r="H74" s="60">
        <v>3860</v>
      </c>
      <c r="I74" s="60">
        <v>0</v>
      </c>
      <c r="J74" s="61">
        <v>1516.05</v>
      </c>
      <c r="K74" s="61"/>
      <c r="L74" s="61"/>
    </row>
    <row r="75" spans="2:12" x14ac:dyDescent="0.25">
      <c r="B75" s="7"/>
      <c r="C75" s="22"/>
      <c r="D75" s="7"/>
      <c r="E75" s="7">
        <v>3239</v>
      </c>
      <c r="F75" s="7" t="s">
        <v>124</v>
      </c>
      <c r="G75" s="60">
        <v>27462.83</v>
      </c>
      <c r="H75" s="60">
        <v>54690</v>
      </c>
      <c r="I75" s="60">
        <v>0</v>
      </c>
      <c r="J75" s="61">
        <v>41408.11</v>
      </c>
      <c r="K75" s="61"/>
      <c r="L75" s="61"/>
    </row>
    <row r="76" spans="2:12" x14ac:dyDescent="0.25">
      <c r="B76" s="7"/>
      <c r="C76" s="22"/>
      <c r="D76" s="7">
        <v>329</v>
      </c>
      <c r="E76" s="7"/>
      <c r="F76" s="7" t="s">
        <v>125</v>
      </c>
      <c r="G76" s="60">
        <f>SUM(G77:G83)</f>
        <v>6507</v>
      </c>
      <c r="H76" s="60">
        <f>SUM(H77:H83)</f>
        <v>36000</v>
      </c>
      <c r="I76" s="60">
        <f>SUM(I77:I83)</f>
        <v>0</v>
      </c>
      <c r="J76" s="60">
        <f>SUM(J77:J83)</f>
        <v>13563.93</v>
      </c>
      <c r="K76" s="61"/>
      <c r="L76" s="61"/>
    </row>
    <row r="77" spans="2:12" ht="25.5" x14ac:dyDescent="0.25">
      <c r="B77" s="7"/>
      <c r="C77" s="22"/>
      <c r="D77" s="7"/>
      <c r="E77" s="7">
        <v>3291</v>
      </c>
      <c r="F77" s="28" t="s">
        <v>126</v>
      </c>
      <c r="G77" s="60">
        <v>1646.57</v>
      </c>
      <c r="H77" s="60">
        <v>4430</v>
      </c>
      <c r="I77" s="60">
        <v>0</v>
      </c>
      <c r="J77" s="61">
        <v>1855.84</v>
      </c>
      <c r="K77" s="61"/>
      <c r="L77" s="61"/>
    </row>
    <row r="78" spans="2:12" x14ac:dyDescent="0.25">
      <c r="B78" s="7"/>
      <c r="C78" s="22"/>
      <c r="D78" s="7"/>
      <c r="E78" s="7">
        <v>3292</v>
      </c>
      <c r="F78" s="7" t="s">
        <v>127</v>
      </c>
      <c r="G78" s="60">
        <v>0</v>
      </c>
      <c r="H78" s="60">
        <v>4560</v>
      </c>
      <c r="I78" s="60">
        <v>0</v>
      </c>
      <c r="J78" s="61">
        <v>0</v>
      </c>
      <c r="K78" s="61"/>
      <c r="L78" s="61"/>
    </row>
    <row r="79" spans="2:12" x14ac:dyDescent="0.25">
      <c r="B79" s="7"/>
      <c r="C79" s="22"/>
      <c r="D79" s="7"/>
      <c r="E79" s="7">
        <v>3293</v>
      </c>
      <c r="F79" s="7" t="s">
        <v>128</v>
      </c>
      <c r="G79" s="60">
        <v>289.45</v>
      </c>
      <c r="H79" s="60">
        <v>870</v>
      </c>
      <c r="I79" s="60">
        <v>0</v>
      </c>
      <c r="J79" s="61">
        <v>649.29</v>
      </c>
      <c r="K79" s="61"/>
      <c r="L79" s="61"/>
    </row>
    <row r="80" spans="2:12" x14ac:dyDescent="0.25">
      <c r="B80" s="7"/>
      <c r="C80" s="22"/>
      <c r="D80" s="7"/>
      <c r="E80" s="7">
        <v>3294</v>
      </c>
      <c r="F80" s="7" t="s">
        <v>129</v>
      </c>
      <c r="G80" s="60">
        <v>106.18</v>
      </c>
      <c r="H80" s="60">
        <v>270</v>
      </c>
      <c r="I80" s="60">
        <v>0</v>
      </c>
      <c r="J80" s="61">
        <v>108.09</v>
      </c>
      <c r="K80" s="61"/>
      <c r="L80" s="61"/>
    </row>
    <row r="81" spans="2:12" x14ac:dyDescent="0.25">
      <c r="B81" s="7"/>
      <c r="C81" s="22"/>
      <c r="D81" s="7"/>
      <c r="E81" s="7">
        <v>3295</v>
      </c>
      <c r="F81" s="7" t="s">
        <v>130</v>
      </c>
      <c r="G81" s="60">
        <v>1741.99</v>
      </c>
      <c r="H81" s="60">
        <v>6200</v>
      </c>
      <c r="I81" s="60">
        <v>0</v>
      </c>
      <c r="J81" s="61">
        <v>2977.89</v>
      </c>
      <c r="K81" s="61"/>
      <c r="L81" s="61"/>
    </row>
    <row r="82" spans="2:12" x14ac:dyDescent="0.25">
      <c r="B82" s="7"/>
      <c r="C82" s="22"/>
      <c r="D82" s="7"/>
      <c r="E82" s="7">
        <v>3296</v>
      </c>
      <c r="F82" s="7" t="s">
        <v>131</v>
      </c>
      <c r="G82" s="60">
        <v>0</v>
      </c>
      <c r="H82" s="60">
        <v>0</v>
      </c>
      <c r="I82" s="60">
        <v>0</v>
      </c>
      <c r="J82" s="61">
        <v>3981.75</v>
      </c>
      <c r="K82" s="61"/>
      <c r="L82" s="61"/>
    </row>
    <row r="83" spans="2:12" x14ac:dyDescent="0.25">
      <c r="B83" s="7"/>
      <c r="C83" s="22"/>
      <c r="D83" s="7"/>
      <c r="E83" s="7">
        <v>3299</v>
      </c>
      <c r="F83" s="7" t="s">
        <v>125</v>
      </c>
      <c r="G83" s="60">
        <v>2722.81</v>
      </c>
      <c r="H83" s="60">
        <v>19670</v>
      </c>
      <c r="I83" s="60">
        <v>0</v>
      </c>
      <c r="J83" s="61">
        <v>3991.07</v>
      </c>
      <c r="K83" s="61"/>
      <c r="L83" s="61"/>
    </row>
    <row r="84" spans="2:12" x14ac:dyDescent="0.25">
      <c r="B84" s="7"/>
      <c r="C84" s="7">
        <v>34</v>
      </c>
      <c r="D84" s="7"/>
      <c r="E84" s="7"/>
      <c r="F84" s="7" t="s">
        <v>132</v>
      </c>
      <c r="G84" s="60">
        <f>G85</f>
        <v>961.06</v>
      </c>
      <c r="H84" s="60">
        <f>H85</f>
        <v>1730</v>
      </c>
      <c r="I84" s="60">
        <f>I85</f>
        <v>0</v>
      </c>
      <c r="J84" s="61">
        <f>J85</f>
        <v>5251.96</v>
      </c>
      <c r="K84" s="61"/>
      <c r="L84" s="61"/>
    </row>
    <row r="85" spans="2:12" x14ac:dyDescent="0.25">
      <c r="B85" s="7"/>
      <c r="C85" s="7"/>
      <c r="D85" s="7">
        <v>343</v>
      </c>
      <c r="E85" s="7"/>
      <c r="F85" s="7" t="s">
        <v>133</v>
      </c>
      <c r="G85" s="60">
        <f>SUM(G86:G88)</f>
        <v>961.06</v>
      </c>
      <c r="H85" s="60">
        <f>SUM(H86:H88)</f>
        <v>1730</v>
      </c>
      <c r="I85" s="60">
        <f>SUM(I86:I88)</f>
        <v>0</v>
      </c>
      <c r="J85" s="60">
        <f>SUM(J86:J88)</f>
        <v>5251.96</v>
      </c>
      <c r="K85" s="61"/>
      <c r="L85" s="61"/>
    </row>
    <row r="86" spans="2:12" x14ac:dyDescent="0.25">
      <c r="B86" s="7"/>
      <c r="C86" s="7"/>
      <c r="D86" s="7"/>
      <c r="E86" s="7">
        <v>3431</v>
      </c>
      <c r="F86" s="7" t="s">
        <v>134</v>
      </c>
      <c r="G86" s="60">
        <v>961.06</v>
      </c>
      <c r="H86" s="60">
        <v>1330</v>
      </c>
      <c r="I86" s="60">
        <v>0</v>
      </c>
      <c r="J86" s="61">
        <v>823.63</v>
      </c>
      <c r="K86" s="61"/>
      <c r="L86" s="61"/>
    </row>
    <row r="87" spans="2:12" x14ac:dyDescent="0.25">
      <c r="B87" s="7"/>
      <c r="C87" s="7"/>
      <c r="D87" s="7"/>
      <c r="E87" s="7">
        <v>3433</v>
      </c>
      <c r="F87" s="7" t="s">
        <v>135</v>
      </c>
      <c r="G87" s="60">
        <v>0</v>
      </c>
      <c r="H87" s="60">
        <v>130</v>
      </c>
      <c r="I87" s="60">
        <v>0</v>
      </c>
      <c r="J87" s="61">
        <v>4428.33</v>
      </c>
      <c r="K87" s="61"/>
      <c r="L87" s="61"/>
    </row>
    <row r="88" spans="2:12" x14ac:dyDescent="0.25">
      <c r="B88" s="7"/>
      <c r="C88" s="7"/>
      <c r="D88" s="7"/>
      <c r="E88" s="7">
        <v>3434</v>
      </c>
      <c r="F88" s="7" t="s">
        <v>136</v>
      </c>
      <c r="G88" s="60">
        <v>0</v>
      </c>
      <c r="H88" s="60">
        <v>270</v>
      </c>
      <c r="I88" s="60">
        <v>0</v>
      </c>
      <c r="J88" s="61">
        <v>0</v>
      </c>
      <c r="K88" s="61"/>
      <c r="L88" s="61"/>
    </row>
    <row r="89" spans="2:12" ht="25.5" x14ac:dyDescent="0.25">
      <c r="B89" s="7"/>
      <c r="C89" s="7">
        <v>37</v>
      </c>
      <c r="D89" s="7"/>
      <c r="E89" s="7"/>
      <c r="F89" s="28" t="s">
        <v>137</v>
      </c>
      <c r="G89" s="60">
        <f>G90</f>
        <v>1327.23</v>
      </c>
      <c r="H89" s="60">
        <f>H90</f>
        <v>62790</v>
      </c>
      <c r="I89" s="60">
        <f>I90</f>
        <v>0</v>
      </c>
      <c r="J89" s="61">
        <f>J90</f>
        <v>1670.33</v>
      </c>
      <c r="K89" s="61"/>
      <c r="L89" s="61"/>
    </row>
    <row r="90" spans="2:12" x14ac:dyDescent="0.25">
      <c r="B90" s="7"/>
      <c r="C90" s="7"/>
      <c r="D90" s="7">
        <v>372</v>
      </c>
      <c r="E90" s="7"/>
      <c r="F90" s="7" t="s">
        <v>138</v>
      </c>
      <c r="G90" s="60">
        <f>SUM(G91:G92)</f>
        <v>1327.23</v>
      </c>
      <c r="H90" s="60">
        <f>SUM(H91:H92)</f>
        <v>62790</v>
      </c>
      <c r="I90" s="60">
        <f>SUM(I91:I92)</f>
        <v>0</v>
      </c>
      <c r="J90" s="60">
        <f>SUM(J91:J92)</f>
        <v>1670.33</v>
      </c>
      <c r="K90" s="61"/>
      <c r="L90" s="61"/>
    </row>
    <row r="91" spans="2:12" x14ac:dyDescent="0.25">
      <c r="B91" s="7"/>
      <c r="C91" s="7"/>
      <c r="D91" s="7"/>
      <c r="E91" s="7">
        <v>3721</v>
      </c>
      <c r="F91" s="7" t="s">
        <v>139</v>
      </c>
      <c r="G91" s="60">
        <v>1327.23</v>
      </c>
      <c r="H91" s="60">
        <v>0</v>
      </c>
      <c r="I91" s="60">
        <v>0</v>
      </c>
      <c r="J91" s="61">
        <v>1550</v>
      </c>
      <c r="K91" s="61"/>
      <c r="L91" s="61"/>
    </row>
    <row r="92" spans="2:12" x14ac:dyDescent="0.25">
      <c r="B92" s="7"/>
      <c r="C92" s="7"/>
      <c r="D92" s="7"/>
      <c r="E92" s="7">
        <v>3722</v>
      </c>
      <c r="F92" s="7" t="s">
        <v>140</v>
      </c>
      <c r="G92" s="60">
        <v>0</v>
      </c>
      <c r="H92" s="60">
        <v>62790</v>
      </c>
      <c r="I92" s="60">
        <v>0</v>
      </c>
      <c r="J92" s="61">
        <v>120.33</v>
      </c>
      <c r="K92" s="61"/>
      <c r="L92" s="61"/>
    </row>
    <row r="93" spans="2:12" x14ac:dyDescent="0.25">
      <c r="B93" s="7"/>
      <c r="C93" s="7">
        <v>38</v>
      </c>
      <c r="D93" s="7"/>
      <c r="E93" s="7"/>
      <c r="F93" s="7" t="s">
        <v>141</v>
      </c>
      <c r="G93" s="60">
        <v>0</v>
      </c>
      <c r="H93" s="60">
        <v>2250</v>
      </c>
      <c r="I93" s="60">
        <v>0</v>
      </c>
      <c r="J93" s="61">
        <v>0</v>
      </c>
      <c r="K93" s="61"/>
      <c r="L93" s="61"/>
    </row>
    <row r="94" spans="2:12" x14ac:dyDescent="0.25">
      <c r="B94" s="7"/>
      <c r="C94" s="7"/>
      <c r="D94" s="7">
        <v>381</v>
      </c>
      <c r="E94" s="7"/>
      <c r="F94" s="7" t="s">
        <v>93</v>
      </c>
      <c r="G94" s="60">
        <v>0</v>
      </c>
      <c r="H94" s="60">
        <v>2250</v>
      </c>
      <c r="I94" s="60">
        <v>0</v>
      </c>
      <c r="J94" s="61">
        <v>0</v>
      </c>
      <c r="K94" s="61"/>
      <c r="L94" s="61"/>
    </row>
    <row r="95" spans="2:12" x14ac:dyDescent="0.25">
      <c r="B95" s="7"/>
      <c r="C95" s="7"/>
      <c r="D95" s="7"/>
      <c r="E95" s="7">
        <v>3812</v>
      </c>
      <c r="F95" s="7" t="s">
        <v>142</v>
      </c>
      <c r="G95" s="60">
        <v>0</v>
      </c>
      <c r="H95" s="60">
        <v>2250</v>
      </c>
      <c r="I95" s="60">
        <v>0</v>
      </c>
      <c r="J95" s="61">
        <v>0</v>
      </c>
      <c r="K95" s="61"/>
      <c r="L95" s="61"/>
    </row>
    <row r="96" spans="2:12" x14ac:dyDescent="0.25">
      <c r="B96" s="9">
        <v>4</v>
      </c>
      <c r="C96" s="10"/>
      <c r="D96" s="10"/>
      <c r="E96" s="10"/>
      <c r="F96" s="20" t="s">
        <v>6</v>
      </c>
      <c r="G96" s="60">
        <f>SUM(G97)</f>
        <v>10501.57</v>
      </c>
      <c r="H96" s="60">
        <f>SUM(H97)</f>
        <v>84550</v>
      </c>
      <c r="I96" s="60">
        <f>SUM(I97)</f>
        <v>0</v>
      </c>
      <c r="J96" s="60">
        <f>SUM(J97)</f>
        <v>2539.1299999999997</v>
      </c>
      <c r="K96" s="61"/>
      <c r="L96" s="61"/>
    </row>
    <row r="97" spans="2:12" x14ac:dyDescent="0.25">
      <c r="B97" s="11"/>
      <c r="C97" s="11">
        <v>42</v>
      </c>
      <c r="D97" s="11"/>
      <c r="E97" s="11"/>
      <c r="F97" s="21" t="s">
        <v>143</v>
      </c>
      <c r="G97" s="60">
        <f>SUM(G98,G104)</f>
        <v>10501.57</v>
      </c>
      <c r="H97" s="60">
        <f>SUM(H98,H104)</f>
        <v>84550</v>
      </c>
      <c r="I97" s="60">
        <f>SUM(I98,I104)</f>
        <v>0</v>
      </c>
      <c r="J97" s="60">
        <f>SUM(J98,J104)</f>
        <v>2539.1299999999997</v>
      </c>
      <c r="K97" s="61"/>
      <c r="L97" s="61"/>
    </row>
    <row r="98" spans="2:12" x14ac:dyDescent="0.25">
      <c r="B98" s="11"/>
      <c r="C98" s="11"/>
      <c r="D98" s="7">
        <v>422</v>
      </c>
      <c r="E98" s="7"/>
      <c r="F98" s="7" t="s">
        <v>144</v>
      </c>
      <c r="G98" s="60">
        <f>SUM(G99:G103)</f>
        <v>9929.36</v>
      </c>
      <c r="H98" s="60">
        <f>SUM(H99:H103)</f>
        <v>21560</v>
      </c>
      <c r="I98" s="60">
        <f>SUM(I99:I103)</f>
        <v>0</v>
      </c>
      <c r="J98" s="60">
        <f>SUM(J99:J103)</f>
        <v>2293.4899999999998</v>
      </c>
      <c r="K98" s="61"/>
      <c r="L98" s="61"/>
    </row>
    <row r="99" spans="2:12" x14ac:dyDescent="0.25">
      <c r="B99" s="11"/>
      <c r="C99" s="11"/>
      <c r="D99" s="7"/>
      <c r="E99" s="7">
        <v>4221</v>
      </c>
      <c r="F99" s="7" t="s">
        <v>145</v>
      </c>
      <c r="G99" s="60">
        <v>1378.81</v>
      </c>
      <c r="H99" s="60">
        <v>15560</v>
      </c>
      <c r="I99" s="64">
        <v>0</v>
      </c>
      <c r="J99" s="61">
        <v>2293.4899999999998</v>
      </c>
      <c r="K99" s="61"/>
      <c r="L99" s="61"/>
    </row>
    <row r="100" spans="2:12" x14ac:dyDescent="0.25">
      <c r="B100" s="11"/>
      <c r="C100" s="11"/>
      <c r="D100" s="7"/>
      <c r="E100" s="7">
        <v>4222</v>
      </c>
      <c r="F100" s="7" t="s">
        <v>146</v>
      </c>
      <c r="G100" s="60">
        <v>4813.8</v>
      </c>
      <c r="H100" s="60">
        <v>2000</v>
      </c>
      <c r="I100" s="64">
        <v>0</v>
      </c>
      <c r="J100" s="61">
        <v>0</v>
      </c>
      <c r="K100" s="61"/>
      <c r="L100" s="61"/>
    </row>
    <row r="101" spans="2:12" x14ac:dyDescent="0.25">
      <c r="B101" s="11"/>
      <c r="C101" s="11"/>
      <c r="D101" s="7"/>
      <c r="E101" s="7">
        <v>4225</v>
      </c>
      <c r="F101" s="7" t="s">
        <v>147</v>
      </c>
      <c r="G101" s="60">
        <v>117.99</v>
      </c>
      <c r="H101" s="60">
        <v>0</v>
      </c>
      <c r="I101" s="64">
        <v>0</v>
      </c>
      <c r="J101" s="61">
        <v>0</v>
      </c>
      <c r="K101" s="61"/>
      <c r="L101" s="61"/>
    </row>
    <row r="102" spans="2:12" x14ac:dyDescent="0.25">
      <c r="B102" s="11"/>
      <c r="C102" s="11"/>
      <c r="D102" s="7"/>
      <c r="E102" s="7">
        <v>4226</v>
      </c>
      <c r="F102" s="7" t="s">
        <v>148</v>
      </c>
      <c r="G102" s="60">
        <v>768.54</v>
      </c>
      <c r="H102" s="60">
        <v>0</v>
      </c>
      <c r="I102" s="64">
        <v>0</v>
      </c>
      <c r="J102" s="61">
        <v>0</v>
      </c>
      <c r="K102" s="61"/>
      <c r="L102" s="61"/>
    </row>
    <row r="103" spans="2:12" x14ac:dyDescent="0.25">
      <c r="B103" s="11"/>
      <c r="C103" s="11"/>
      <c r="D103" s="7"/>
      <c r="E103" s="7">
        <v>4227</v>
      </c>
      <c r="F103" s="7" t="s">
        <v>149</v>
      </c>
      <c r="G103" s="60">
        <v>2850.22</v>
      </c>
      <c r="H103" s="60">
        <v>4000</v>
      </c>
      <c r="I103" s="64">
        <v>0</v>
      </c>
      <c r="J103" s="61">
        <v>0</v>
      </c>
      <c r="K103" s="61"/>
      <c r="L103" s="61"/>
    </row>
    <row r="104" spans="2:12" x14ac:dyDescent="0.25">
      <c r="B104" s="11"/>
      <c r="C104" s="11"/>
      <c r="D104" s="7">
        <v>424</v>
      </c>
      <c r="E104" s="7"/>
      <c r="F104" s="7" t="s">
        <v>150</v>
      </c>
      <c r="G104" s="60">
        <f>G105</f>
        <v>572.21</v>
      </c>
      <c r="H104" s="60">
        <f>H105</f>
        <v>62990</v>
      </c>
      <c r="I104" s="64">
        <f>I105</f>
        <v>0</v>
      </c>
      <c r="J104" s="61">
        <f>J105</f>
        <v>245.64</v>
      </c>
      <c r="K104" s="61"/>
      <c r="L104" s="61"/>
    </row>
    <row r="105" spans="2:12" x14ac:dyDescent="0.25">
      <c r="B105" s="11"/>
      <c r="C105" s="11"/>
      <c r="D105" s="7"/>
      <c r="E105" s="7">
        <v>4241</v>
      </c>
      <c r="F105" s="7" t="s">
        <v>150</v>
      </c>
      <c r="G105" s="60">
        <v>572.21</v>
      </c>
      <c r="H105" s="60">
        <v>62990</v>
      </c>
      <c r="I105" s="64">
        <v>0</v>
      </c>
      <c r="J105" s="61">
        <v>245.64</v>
      </c>
      <c r="K105" s="61"/>
      <c r="L105" s="61"/>
    </row>
  </sheetData>
  <mergeCells count="7">
    <mergeCell ref="B8:F8"/>
    <mergeCell ref="B9:F9"/>
    <mergeCell ref="B39:F39"/>
    <mergeCell ref="B40:F40"/>
    <mergeCell ref="B2:L2"/>
    <mergeCell ref="B4:L4"/>
    <mergeCell ref="B6:L6"/>
  </mergeCells>
  <pageMargins left="0.7" right="0.7" top="0.75" bottom="0.75" header="0.3" footer="0.3"/>
  <pageSetup paperSize="9" scale="61" orientation="landscape" r:id="rId1"/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showGridLines="0" workbookViewId="0">
      <selection activeCell="J10" sqref="J10"/>
    </sheetView>
  </sheetViews>
  <sheetFormatPr defaultRowHeight="15" x14ac:dyDescent="0.25"/>
  <cols>
    <col min="2" max="2" width="45.7109375" bestFit="1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17" t="s">
        <v>39</v>
      </c>
      <c r="C2" s="117"/>
      <c r="D2" s="117"/>
      <c r="E2" s="117"/>
      <c r="F2" s="117"/>
      <c r="G2" s="117"/>
      <c r="H2" s="117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7</v>
      </c>
      <c r="C4" s="37" t="s">
        <v>65</v>
      </c>
      <c r="D4" s="37" t="s">
        <v>54</v>
      </c>
      <c r="E4" s="37" t="s">
        <v>51</v>
      </c>
      <c r="F4" s="37" t="s">
        <v>66</v>
      </c>
      <c r="G4" s="37" t="s">
        <v>17</v>
      </c>
      <c r="H4" s="37" t="s">
        <v>52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19</v>
      </c>
      <c r="H5" s="37" t="s">
        <v>20</v>
      </c>
    </row>
    <row r="6" spans="2:8" x14ac:dyDescent="0.25">
      <c r="B6" s="6" t="s">
        <v>38</v>
      </c>
      <c r="C6" s="62">
        <f>SUM(C7,C10,C12,C14,C16)</f>
        <v>1038523.7242020041</v>
      </c>
      <c r="D6" s="62">
        <f>SUM(D7,D10,D12,D14,D16)</f>
        <v>2806010</v>
      </c>
      <c r="E6" s="62">
        <f t="shared" ref="E6:F6" si="0">SUM(E7,E10,E12,E14,E16)</f>
        <v>0</v>
      </c>
      <c r="F6" s="62">
        <f t="shared" si="0"/>
        <v>1199584.77</v>
      </c>
      <c r="G6" s="63">
        <f>(F6/C6)*100</f>
        <v>115.50865349000614</v>
      </c>
      <c r="H6" s="63">
        <f>(F6/'Rashodi i prihodi prema izvoru'!D6)*100</f>
        <v>42.750552207583006</v>
      </c>
    </row>
    <row r="7" spans="2:8" x14ac:dyDescent="0.25">
      <c r="B7" s="6" t="s">
        <v>36</v>
      </c>
      <c r="C7" s="60">
        <f>SUM(C8:C9)</f>
        <v>208765.72168027077</v>
      </c>
      <c r="D7" s="60">
        <v>545550</v>
      </c>
      <c r="E7" s="60">
        <v>0</v>
      </c>
      <c r="F7" s="61">
        <f>SUM(F8:F9)</f>
        <v>229331.14</v>
      </c>
      <c r="G7" s="63">
        <f t="shared" ref="G7:G29" si="1">(F7/C7)*100</f>
        <v>109.85095548934305</v>
      </c>
      <c r="H7" s="63">
        <f>(F7/'Rashodi i prihodi prema izvoru'!D7)*100</f>
        <v>42.036685913298513</v>
      </c>
    </row>
    <row r="8" spans="2:8" x14ac:dyDescent="0.25">
      <c r="B8" s="31" t="s">
        <v>35</v>
      </c>
      <c r="C8" s="60">
        <f>1019284.43/7.5345</f>
        <v>135282.29212290133</v>
      </c>
      <c r="D8" s="60">
        <v>394320</v>
      </c>
      <c r="E8" s="60">
        <v>0</v>
      </c>
      <c r="F8" s="61">
        <v>151674.26</v>
      </c>
      <c r="G8" s="63">
        <f t="shared" si="1"/>
        <v>112.11686143091579</v>
      </c>
      <c r="H8" s="63">
        <f>(F8/'Rashodi i prihodi prema izvoru'!D8)*100</f>
        <v>38.464764658145675</v>
      </c>
    </row>
    <row r="9" spans="2:8" x14ac:dyDescent="0.25">
      <c r="B9" s="30" t="s">
        <v>151</v>
      </c>
      <c r="C9" s="60">
        <f>553660.9/7.5345</f>
        <v>73483.42955736944</v>
      </c>
      <c r="D9" s="60">
        <v>151230</v>
      </c>
      <c r="E9" s="60">
        <v>0</v>
      </c>
      <c r="F9" s="61">
        <v>77656.88</v>
      </c>
      <c r="G9" s="63">
        <f t="shared" si="1"/>
        <v>105.67944428801096</v>
      </c>
      <c r="H9" s="63">
        <f>(F9/'Rashodi i prihodi prema izvoru'!D9)*100</f>
        <v>51.350181842227073</v>
      </c>
    </row>
    <row r="10" spans="2:8" x14ac:dyDescent="0.25">
      <c r="B10" s="6" t="s">
        <v>34</v>
      </c>
      <c r="C10" s="60">
        <f>89106.39/7.5345</f>
        <v>11826.450328488951</v>
      </c>
      <c r="D10" s="60">
        <v>30100</v>
      </c>
      <c r="E10" s="64">
        <v>0</v>
      </c>
      <c r="F10" s="61">
        <v>15684.11</v>
      </c>
      <c r="G10" s="63">
        <f t="shared" si="1"/>
        <v>132.61891408124603</v>
      </c>
      <c r="H10" s="63">
        <f>(F10/'Rashodi i prihodi prema izvoru'!D10)*100</f>
        <v>52.106677740863795</v>
      </c>
    </row>
    <row r="11" spans="2:8" x14ac:dyDescent="0.25">
      <c r="B11" s="29" t="s">
        <v>33</v>
      </c>
      <c r="C11" s="60">
        <f>89106.39/7.5345</f>
        <v>11826.450328488951</v>
      </c>
      <c r="D11" s="60">
        <v>30100</v>
      </c>
      <c r="E11" s="64">
        <v>0</v>
      </c>
      <c r="F11" s="61">
        <v>15684.11</v>
      </c>
      <c r="G11" s="63">
        <f t="shared" si="1"/>
        <v>132.61891408124603</v>
      </c>
      <c r="H11" s="63">
        <f>(F11/'Rashodi i prihodi prema izvoru'!D11)*100</f>
        <v>52.106677740863795</v>
      </c>
    </row>
    <row r="12" spans="2:8" x14ac:dyDescent="0.25">
      <c r="B12" s="6" t="s">
        <v>152</v>
      </c>
      <c r="C12" s="60">
        <f>589627.17/7.5345</f>
        <v>78256.97391996815</v>
      </c>
      <c r="D12" s="60">
        <v>180000</v>
      </c>
      <c r="E12" s="64">
        <v>0</v>
      </c>
      <c r="F12" s="61">
        <v>58074.35</v>
      </c>
      <c r="G12" s="63">
        <f t="shared" si="1"/>
        <v>74.209807881648331</v>
      </c>
      <c r="H12" s="63">
        <f>(F12/'Rashodi i prihodi prema izvoru'!D12)*100</f>
        <v>32.263527777777782</v>
      </c>
    </row>
    <row r="13" spans="2:8" x14ac:dyDescent="0.25">
      <c r="B13" s="29" t="s">
        <v>153</v>
      </c>
      <c r="C13" s="60">
        <f>589627.17/7.5345</f>
        <v>78256.97391996815</v>
      </c>
      <c r="D13" s="60">
        <v>180000</v>
      </c>
      <c r="E13" s="64">
        <v>0</v>
      </c>
      <c r="F13" s="61">
        <v>58074.35</v>
      </c>
      <c r="G13" s="63">
        <f t="shared" si="1"/>
        <v>74.209807881648331</v>
      </c>
      <c r="H13" s="63">
        <f>(F13/'Rashodi i prihodi prema izvoru'!D13)*100</f>
        <v>32.263527777777782</v>
      </c>
    </row>
    <row r="14" spans="2:8" x14ac:dyDescent="0.25">
      <c r="B14" s="6" t="s">
        <v>154</v>
      </c>
      <c r="C14" s="60">
        <f>5518927.31/7.5345</f>
        <v>732487.53201937745</v>
      </c>
      <c r="D14" s="60">
        <v>2032860</v>
      </c>
      <c r="E14" s="64">
        <v>0</v>
      </c>
      <c r="F14" s="61">
        <v>890302.77</v>
      </c>
      <c r="G14" s="63">
        <f t="shared" si="1"/>
        <v>121.54510910862135</v>
      </c>
      <c r="H14" s="63">
        <f>(F14/'Rashodi i prihodi prema izvoru'!D14)*100</f>
        <v>43.795577167143826</v>
      </c>
    </row>
    <row r="15" spans="2:8" x14ac:dyDescent="0.25">
      <c r="B15" s="29" t="s">
        <v>155</v>
      </c>
      <c r="C15" s="60">
        <f>5518927.31/7.5345</f>
        <v>732487.53201937745</v>
      </c>
      <c r="D15" s="60">
        <v>2032860</v>
      </c>
      <c r="E15" s="64">
        <v>0</v>
      </c>
      <c r="F15" s="61">
        <v>890302.77</v>
      </c>
      <c r="G15" s="63">
        <f t="shared" si="1"/>
        <v>121.54510910862135</v>
      </c>
      <c r="H15" s="63">
        <f>(F15/'Rashodi i prihodi prema izvoru'!D15)*100</f>
        <v>43.795577167143826</v>
      </c>
    </row>
    <row r="16" spans="2:8" ht="15.75" customHeight="1" x14ac:dyDescent="0.25">
      <c r="B16" s="6" t="s">
        <v>156</v>
      </c>
      <c r="C16" s="60">
        <f>54150.8/7.5345</f>
        <v>7187.0462538987322</v>
      </c>
      <c r="D16" s="60">
        <v>17500</v>
      </c>
      <c r="E16" s="64">
        <v>0</v>
      </c>
      <c r="F16" s="61">
        <v>6192.4</v>
      </c>
      <c r="G16" s="63">
        <f t="shared" si="1"/>
        <v>86.160569742275271</v>
      </c>
      <c r="H16" s="63">
        <f>(F16/'Rashodi i prihodi prema izvoru'!D16)*100</f>
        <v>35.385142857142853</v>
      </c>
    </row>
    <row r="17" spans="2:8" ht="15.75" customHeight="1" x14ac:dyDescent="0.25">
      <c r="B17" s="29" t="s">
        <v>157</v>
      </c>
      <c r="C17" s="61">
        <f>54150.8/7.5345</f>
        <v>7187.0462538987322</v>
      </c>
      <c r="D17" s="60">
        <v>17500</v>
      </c>
      <c r="E17" s="60">
        <v>0</v>
      </c>
      <c r="F17" s="61">
        <v>6192.4</v>
      </c>
      <c r="G17" s="63">
        <f t="shared" si="1"/>
        <v>86.160569742275271</v>
      </c>
      <c r="H17" s="63">
        <f>(F17/'Rashodi i prihodi prema izvoru'!D17)*100</f>
        <v>35.385142857142853</v>
      </c>
    </row>
    <row r="18" spans="2:8" x14ac:dyDescent="0.25">
      <c r="B18" s="6" t="s">
        <v>37</v>
      </c>
      <c r="C18" s="63">
        <f>SUM(C19,C22,C24,C26,C28)</f>
        <v>1038662.0598579865</v>
      </c>
      <c r="D18" s="63">
        <f>SUM(D19,D22,D24,D26,D28)</f>
        <v>2806010</v>
      </c>
      <c r="E18" s="63">
        <f t="shared" ref="E18:F18" si="2">SUM(E19,E22,E24,E26,E28)</f>
        <v>0</v>
      </c>
      <c r="F18" s="63">
        <f t="shared" si="2"/>
        <v>1219906.3599999999</v>
      </c>
      <c r="G18" s="63">
        <f t="shared" si="1"/>
        <v>117.44978536780235</v>
      </c>
      <c r="H18" s="63">
        <f>(F18/'Rashodi i prihodi prema izvoru'!D18)*100</f>
        <v>43.474768799826087</v>
      </c>
    </row>
    <row r="19" spans="2:8" x14ac:dyDescent="0.25">
      <c r="B19" s="6" t="s">
        <v>36</v>
      </c>
      <c r="C19" s="60">
        <f>1605061.07/7.5345</f>
        <v>213028.2128873847</v>
      </c>
      <c r="D19" s="60">
        <v>545550</v>
      </c>
      <c r="E19" s="60">
        <v>0</v>
      </c>
      <c r="F19" s="61">
        <v>236786.96</v>
      </c>
      <c r="G19" s="63">
        <f t="shared" si="1"/>
        <v>111.15286411625446</v>
      </c>
      <c r="H19" s="63">
        <f>(F19/'Rashodi i prihodi prema izvoru'!D19)*100</f>
        <v>43.403347080927503</v>
      </c>
    </row>
    <row r="20" spans="2:8" x14ac:dyDescent="0.25">
      <c r="B20" s="31" t="s">
        <v>35</v>
      </c>
      <c r="C20" s="60">
        <f>943474.61/7.5345</f>
        <v>125220.59990709403</v>
      </c>
      <c r="D20" s="60">
        <v>394320</v>
      </c>
      <c r="E20" s="64">
        <v>0</v>
      </c>
      <c r="F20" s="61">
        <v>151142.79</v>
      </c>
      <c r="G20" s="63">
        <f t="shared" si="1"/>
        <v>120.7012185791624</v>
      </c>
      <c r="H20" s="63">
        <f>(F20/'Rashodi i prihodi prema izvoru'!D20)*100</f>
        <v>38.329983262325015</v>
      </c>
    </row>
    <row r="21" spans="2:8" x14ac:dyDescent="0.25">
      <c r="B21" s="30" t="s">
        <v>151</v>
      </c>
      <c r="C21" s="60">
        <f>661586.46/7.5345</f>
        <v>87807.612980290651</v>
      </c>
      <c r="D21" s="60">
        <v>151230</v>
      </c>
      <c r="E21" s="64">
        <v>0</v>
      </c>
      <c r="F21" s="61">
        <v>85644.17</v>
      </c>
      <c r="G21" s="63">
        <f t="shared" si="1"/>
        <v>97.536155571412394</v>
      </c>
      <c r="H21" s="63">
        <f>(F21/'Rashodi i prihodi prema izvoru'!D21)*100</f>
        <v>56.63173312173511</v>
      </c>
    </row>
    <row r="22" spans="2:8" x14ac:dyDescent="0.25">
      <c r="B22" s="6" t="s">
        <v>34</v>
      </c>
      <c r="C22" s="60">
        <f>76597.72/7.5345</f>
        <v>10166.26451655717</v>
      </c>
      <c r="D22" s="60">
        <v>30100</v>
      </c>
      <c r="E22" s="64">
        <v>0</v>
      </c>
      <c r="F22" s="61">
        <v>11631.72</v>
      </c>
      <c r="G22" s="63">
        <f t="shared" si="1"/>
        <v>114.41488642220681</v>
      </c>
      <c r="H22" s="63">
        <f>(F22/'Rashodi i prihodi prema izvoru'!D22)*100</f>
        <v>38.643588039867105</v>
      </c>
    </row>
    <row r="23" spans="2:8" x14ac:dyDescent="0.25">
      <c r="B23" s="29" t="s">
        <v>33</v>
      </c>
      <c r="C23" s="60">
        <f>76597.72/7.5345</f>
        <v>10166.26451655717</v>
      </c>
      <c r="D23" s="60">
        <v>30100</v>
      </c>
      <c r="E23" s="64">
        <v>0</v>
      </c>
      <c r="F23" s="61">
        <v>11631.72</v>
      </c>
      <c r="G23" s="63">
        <f t="shared" si="1"/>
        <v>114.41488642220681</v>
      </c>
      <c r="H23" s="63">
        <f>(F23/'Rashodi i prihodi prema izvoru'!D23)*100</f>
        <v>38.643588039867105</v>
      </c>
    </row>
    <row r="24" spans="2:8" x14ac:dyDescent="0.25">
      <c r="B24" s="6" t="s">
        <v>152</v>
      </c>
      <c r="C24" s="60">
        <f>603062.64/7.5345</f>
        <v>80040.167230738603</v>
      </c>
      <c r="D24" s="60">
        <v>180000</v>
      </c>
      <c r="E24" s="64">
        <v>0</v>
      </c>
      <c r="F24" s="61">
        <v>52903.49</v>
      </c>
      <c r="G24" s="63">
        <f t="shared" si="1"/>
        <v>66.096176245472606</v>
      </c>
      <c r="H24" s="63">
        <f>(F24/'Rashodi i prihodi prema izvoru'!D24)*100</f>
        <v>29.39082777777778</v>
      </c>
    </row>
    <row r="25" spans="2:8" x14ac:dyDescent="0.25">
      <c r="B25" s="29" t="s">
        <v>153</v>
      </c>
      <c r="C25" s="60">
        <f>603062.64/7.5345</f>
        <v>80040.167230738603</v>
      </c>
      <c r="D25" s="60">
        <v>180000</v>
      </c>
      <c r="E25" s="64">
        <v>0</v>
      </c>
      <c r="F25" s="61">
        <v>52903.49</v>
      </c>
      <c r="G25" s="63">
        <f t="shared" si="1"/>
        <v>66.096176245472606</v>
      </c>
      <c r="H25" s="63">
        <f>(F25/'Rashodi i prihodi prema izvoru'!D25)*100</f>
        <v>29.39082777777778</v>
      </c>
    </row>
    <row r="26" spans="2:8" x14ac:dyDescent="0.25">
      <c r="B26" s="6" t="s">
        <v>154</v>
      </c>
      <c r="C26" s="60">
        <f>5498233.31/7.5345</f>
        <v>729740.96622204513</v>
      </c>
      <c r="D26" s="60">
        <v>2032860</v>
      </c>
      <c r="E26" s="64">
        <v>0</v>
      </c>
      <c r="F26" s="61">
        <v>918584.19</v>
      </c>
      <c r="G26" s="63">
        <f t="shared" si="1"/>
        <v>125.87811737576122</v>
      </c>
      <c r="H26" s="63">
        <f>(F26/'Rashodi i prihodi prema izvoru'!D26)*100</f>
        <v>45.186790531566359</v>
      </c>
    </row>
    <row r="27" spans="2:8" x14ac:dyDescent="0.25">
      <c r="B27" s="29" t="s">
        <v>155</v>
      </c>
      <c r="C27" s="60">
        <f>5498233.31/7.5345</f>
        <v>729740.96622204513</v>
      </c>
      <c r="D27" s="60">
        <v>2032860</v>
      </c>
      <c r="E27" s="64">
        <v>0</v>
      </c>
      <c r="F27" s="61">
        <v>918584.19</v>
      </c>
      <c r="G27" s="63">
        <f t="shared" si="1"/>
        <v>125.87811737576122</v>
      </c>
      <c r="H27" s="63">
        <f>(F27/'Rashodi i prihodi prema izvoru'!D27)*100</f>
        <v>45.186790531566359</v>
      </c>
    </row>
    <row r="28" spans="2:8" x14ac:dyDescent="0.25">
      <c r="B28" s="6" t="s">
        <v>156</v>
      </c>
      <c r="C28" s="60">
        <f>42844.55/7.5345</f>
        <v>5686.4490012608667</v>
      </c>
      <c r="D28" s="60">
        <v>17500</v>
      </c>
      <c r="E28" s="64">
        <v>0</v>
      </c>
      <c r="F28" s="61">
        <v>0</v>
      </c>
      <c r="G28" s="63">
        <f t="shared" si="1"/>
        <v>0</v>
      </c>
      <c r="H28" s="63">
        <f>(F28/'Rashodi i prihodi prema izvoru'!D28)*100</f>
        <v>0</v>
      </c>
    </row>
    <row r="29" spans="2:8" x14ac:dyDescent="0.25">
      <c r="B29" s="29" t="s">
        <v>157</v>
      </c>
      <c r="C29" s="60">
        <f>42844.55/7.5345</f>
        <v>5686.4490012608667</v>
      </c>
      <c r="D29" s="60">
        <v>17500</v>
      </c>
      <c r="E29" s="64">
        <v>0</v>
      </c>
      <c r="F29" s="61">
        <v>0</v>
      </c>
      <c r="G29" s="63">
        <f t="shared" si="1"/>
        <v>0</v>
      </c>
      <c r="H29" s="63">
        <f>(F29/'Rashodi i prihodi prema izvoru'!D29)*100</f>
        <v>0</v>
      </c>
    </row>
    <row r="30" spans="2:8" x14ac:dyDescent="0.25">
      <c r="B30" s="6"/>
      <c r="C30" s="67"/>
      <c r="D30" s="60"/>
      <c r="E30" s="64"/>
      <c r="F30" s="61"/>
      <c r="G30" s="61"/>
      <c r="H30" s="61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"/>
  <sheetViews>
    <sheetView showGridLines="0" workbookViewId="0">
      <selection activeCell="H11" sqref="H1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17" t="s">
        <v>48</v>
      </c>
      <c r="C2" s="117"/>
      <c r="D2" s="117"/>
      <c r="E2" s="117"/>
      <c r="F2" s="117"/>
      <c r="G2" s="117"/>
      <c r="H2" s="117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7</v>
      </c>
      <c r="C4" s="37" t="s">
        <v>74</v>
      </c>
      <c r="D4" s="37" t="s">
        <v>54</v>
      </c>
      <c r="E4" s="37" t="s">
        <v>51</v>
      </c>
      <c r="F4" s="37" t="s">
        <v>75</v>
      </c>
      <c r="G4" s="37" t="s">
        <v>17</v>
      </c>
      <c r="H4" s="37" t="s">
        <v>52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19</v>
      </c>
      <c r="H5" s="37" t="s">
        <v>20</v>
      </c>
    </row>
    <row r="6" spans="2:8" ht="15.75" customHeight="1" x14ac:dyDescent="0.25">
      <c r="B6" s="6" t="s">
        <v>37</v>
      </c>
      <c r="C6" s="60">
        <v>1038662.05</v>
      </c>
      <c r="D6" s="60">
        <v>2806010</v>
      </c>
      <c r="E6" s="60">
        <v>0</v>
      </c>
      <c r="F6" s="61">
        <v>1219906.3600000001</v>
      </c>
      <c r="G6" s="61">
        <f>(F6/C6)*100</f>
        <v>117.44978648252335</v>
      </c>
      <c r="H6" s="61">
        <f>(F6/D6)*100</f>
        <v>43.474768799826094</v>
      </c>
    </row>
    <row r="7" spans="2:8" ht="15.75" customHeight="1" x14ac:dyDescent="0.25">
      <c r="B7" s="6" t="s">
        <v>158</v>
      </c>
      <c r="C7" s="60">
        <v>1038662.05</v>
      </c>
      <c r="D7" s="60">
        <v>2806010</v>
      </c>
      <c r="E7" s="60">
        <v>0</v>
      </c>
      <c r="F7" s="61">
        <v>1219906.3600000001</v>
      </c>
      <c r="G7" s="61">
        <f t="shared" ref="G7:G8" si="0">(F7/C7)*100</f>
        <v>117.44978648252335</v>
      </c>
      <c r="H7" s="61">
        <f t="shared" ref="H7:H8" si="1">(F7/D7)*100</f>
        <v>43.474768799826094</v>
      </c>
    </row>
    <row r="8" spans="2:8" x14ac:dyDescent="0.25">
      <c r="B8" s="13" t="s">
        <v>159</v>
      </c>
      <c r="C8" s="60">
        <v>1038662.05</v>
      </c>
      <c r="D8" s="60">
        <v>2806010</v>
      </c>
      <c r="E8" s="60">
        <v>0</v>
      </c>
      <c r="F8" s="61">
        <v>1219906.3600000001</v>
      </c>
      <c r="G8" s="61">
        <f t="shared" si="0"/>
        <v>117.44978648252335</v>
      </c>
      <c r="H8" s="61">
        <f t="shared" si="1"/>
        <v>43.474768799826094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showGridLines="0" workbookViewId="0">
      <selection activeCell="F11" sqref="F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8" customHeight="1" x14ac:dyDescent="0.25">
      <c r="B2" s="117" t="s">
        <v>73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2:12" ht="15.75" customHeight="1" x14ac:dyDescent="0.25">
      <c r="B3" s="117" t="s">
        <v>40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2:12" ht="18" x14ac:dyDescent="0.25">
      <c r="B4" s="17"/>
      <c r="C4" s="17"/>
      <c r="D4" s="17"/>
      <c r="E4" s="17"/>
      <c r="F4" s="17"/>
      <c r="G4" s="17"/>
      <c r="H4" s="17"/>
      <c r="I4" s="17"/>
      <c r="J4" s="3"/>
      <c r="K4" s="3"/>
      <c r="L4" s="3"/>
    </row>
    <row r="5" spans="2:12" ht="25.5" customHeight="1" x14ac:dyDescent="0.25">
      <c r="B5" s="114" t="s">
        <v>7</v>
      </c>
      <c r="C5" s="115"/>
      <c r="D5" s="115"/>
      <c r="E5" s="115"/>
      <c r="F5" s="116"/>
      <c r="G5" s="39" t="s">
        <v>65</v>
      </c>
      <c r="H5" s="37" t="s">
        <v>54</v>
      </c>
      <c r="I5" s="39" t="s">
        <v>53</v>
      </c>
      <c r="J5" s="39" t="s">
        <v>66</v>
      </c>
      <c r="K5" s="39" t="s">
        <v>17</v>
      </c>
      <c r="L5" s="39" t="s">
        <v>52</v>
      </c>
    </row>
    <row r="6" spans="2:12" x14ac:dyDescent="0.25">
      <c r="B6" s="114">
        <v>1</v>
      </c>
      <c r="C6" s="115"/>
      <c r="D6" s="115"/>
      <c r="E6" s="115"/>
      <c r="F6" s="116"/>
      <c r="G6" s="39">
        <v>2</v>
      </c>
      <c r="H6" s="39">
        <v>3</v>
      </c>
      <c r="I6" s="39">
        <v>4</v>
      </c>
      <c r="J6" s="39">
        <v>5</v>
      </c>
      <c r="K6" s="39" t="s">
        <v>19</v>
      </c>
      <c r="L6" s="39" t="s">
        <v>20</v>
      </c>
    </row>
    <row r="7" spans="2:12" ht="25.5" x14ac:dyDescent="0.25">
      <c r="B7" s="6">
        <v>8</v>
      </c>
      <c r="C7" s="6"/>
      <c r="D7" s="6"/>
      <c r="E7" s="6"/>
      <c r="F7" s="6" t="s">
        <v>9</v>
      </c>
      <c r="G7" s="4"/>
      <c r="H7" s="4"/>
      <c r="I7" s="4"/>
      <c r="J7" s="27"/>
      <c r="K7" s="27"/>
      <c r="L7" s="27"/>
    </row>
    <row r="8" spans="2:12" x14ac:dyDescent="0.25">
      <c r="B8" s="6"/>
      <c r="C8" s="11">
        <v>84</v>
      </c>
      <c r="D8" s="11"/>
      <c r="E8" s="11"/>
      <c r="F8" s="11" t="s">
        <v>14</v>
      </c>
      <c r="G8" s="4"/>
      <c r="H8" s="4"/>
      <c r="I8" s="4"/>
      <c r="J8" s="27"/>
      <c r="K8" s="27"/>
      <c r="L8" s="27"/>
    </row>
    <row r="9" spans="2:12" ht="51" x14ac:dyDescent="0.25">
      <c r="B9" s="7"/>
      <c r="C9" s="7"/>
      <c r="D9" s="7">
        <v>841</v>
      </c>
      <c r="E9" s="7"/>
      <c r="F9" s="28" t="s">
        <v>41</v>
      </c>
      <c r="G9" s="4"/>
      <c r="H9" s="4"/>
      <c r="I9" s="4"/>
      <c r="J9" s="27"/>
      <c r="K9" s="27"/>
      <c r="L9" s="27"/>
    </row>
    <row r="10" spans="2:12" ht="25.5" x14ac:dyDescent="0.25">
      <c r="B10" s="7"/>
      <c r="C10" s="7"/>
      <c r="D10" s="7"/>
      <c r="E10" s="7">
        <v>8413</v>
      </c>
      <c r="F10" s="28" t="s">
        <v>42</v>
      </c>
      <c r="G10" s="4"/>
      <c r="H10" s="4"/>
      <c r="I10" s="4"/>
      <c r="J10" s="27"/>
      <c r="K10" s="27"/>
      <c r="L10" s="27"/>
    </row>
    <row r="11" spans="2:12" x14ac:dyDescent="0.25">
      <c r="B11" s="7"/>
      <c r="C11" s="7"/>
      <c r="D11" s="7"/>
      <c r="E11" s="8" t="s">
        <v>25</v>
      </c>
      <c r="F11" s="13"/>
      <c r="G11" s="4"/>
      <c r="H11" s="4"/>
      <c r="I11" s="4"/>
      <c r="J11" s="27"/>
      <c r="K11" s="27"/>
      <c r="L11" s="27"/>
    </row>
    <row r="12" spans="2:12" ht="25.5" x14ac:dyDescent="0.25">
      <c r="B12" s="9">
        <v>5</v>
      </c>
      <c r="C12" s="10"/>
      <c r="D12" s="10"/>
      <c r="E12" s="10"/>
      <c r="F12" s="20" t="s">
        <v>10</v>
      </c>
      <c r="G12" s="4"/>
      <c r="H12" s="4"/>
      <c r="I12" s="4"/>
      <c r="J12" s="27"/>
      <c r="K12" s="27"/>
      <c r="L12" s="27"/>
    </row>
    <row r="13" spans="2:12" ht="25.5" x14ac:dyDescent="0.25">
      <c r="B13" s="11"/>
      <c r="C13" s="11">
        <v>54</v>
      </c>
      <c r="D13" s="11"/>
      <c r="E13" s="11"/>
      <c r="F13" s="21" t="s">
        <v>15</v>
      </c>
      <c r="G13" s="4"/>
      <c r="H13" s="4"/>
      <c r="I13" s="5"/>
      <c r="J13" s="27"/>
      <c r="K13" s="27"/>
      <c r="L13" s="27"/>
    </row>
    <row r="14" spans="2:12" ht="63.75" x14ac:dyDescent="0.25">
      <c r="B14" s="11"/>
      <c r="C14" s="11"/>
      <c r="D14" s="11">
        <v>541</v>
      </c>
      <c r="E14" s="28"/>
      <c r="F14" s="28" t="s">
        <v>43</v>
      </c>
      <c r="G14" s="4"/>
      <c r="H14" s="4"/>
      <c r="I14" s="5"/>
      <c r="J14" s="27"/>
      <c r="K14" s="27"/>
      <c r="L14" s="27"/>
    </row>
    <row r="15" spans="2:12" ht="38.25" x14ac:dyDescent="0.25">
      <c r="B15" s="11"/>
      <c r="C15" s="11"/>
      <c r="D15" s="11"/>
      <c r="E15" s="28">
        <v>5413</v>
      </c>
      <c r="F15" s="28" t="s">
        <v>44</v>
      </c>
      <c r="G15" s="4"/>
      <c r="H15" s="4"/>
      <c r="I15" s="5"/>
      <c r="J15" s="27"/>
      <c r="K15" s="27"/>
      <c r="L15" s="27"/>
    </row>
    <row r="16" spans="2:12" x14ac:dyDescent="0.25">
      <c r="B16" s="12" t="s">
        <v>16</v>
      </c>
      <c r="C16" s="10"/>
      <c r="D16" s="10"/>
      <c r="E16" s="10"/>
      <c r="F16" s="20" t="s">
        <v>25</v>
      </c>
      <c r="G16" s="4"/>
      <c r="H16" s="4"/>
      <c r="I16" s="4"/>
      <c r="J16" s="27"/>
      <c r="K16" s="27"/>
      <c r="L16" s="27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showGridLines="0" workbookViewId="0">
      <selection activeCell="B29" sqref="B2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17" t="s">
        <v>45</v>
      </c>
      <c r="C2" s="117"/>
      <c r="D2" s="117"/>
      <c r="E2" s="117"/>
      <c r="F2" s="117"/>
      <c r="G2" s="117"/>
      <c r="H2" s="117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7</v>
      </c>
      <c r="C4" s="37" t="s">
        <v>65</v>
      </c>
      <c r="D4" s="37" t="s">
        <v>54</v>
      </c>
      <c r="E4" s="37" t="s">
        <v>51</v>
      </c>
      <c r="F4" s="37" t="s">
        <v>66</v>
      </c>
      <c r="G4" s="37" t="s">
        <v>17</v>
      </c>
      <c r="H4" s="37" t="s">
        <v>52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19</v>
      </c>
      <c r="H5" s="37" t="s">
        <v>20</v>
      </c>
    </row>
    <row r="6" spans="2:8" x14ac:dyDescent="0.25">
      <c r="B6" s="6" t="s">
        <v>46</v>
      </c>
      <c r="C6" s="4"/>
      <c r="D6" s="4"/>
      <c r="E6" s="5"/>
      <c r="F6" s="27"/>
      <c r="G6" s="27"/>
      <c r="H6" s="27"/>
    </row>
    <row r="7" spans="2:8" x14ac:dyDescent="0.25">
      <c r="B7" s="6"/>
      <c r="C7" s="4"/>
      <c r="D7" s="4"/>
      <c r="E7" s="4"/>
      <c r="F7" s="27"/>
      <c r="G7" s="27"/>
      <c r="H7" s="27"/>
    </row>
    <row r="8" spans="2:8" x14ac:dyDescent="0.25">
      <c r="B8" s="31"/>
      <c r="C8" s="4"/>
      <c r="D8" s="4"/>
      <c r="E8" s="4"/>
      <c r="F8" s="27"/>
      <c r="G8" s="27"/>
      <c r="H8" s="27"/>
    </row>
    <row r="9" spans="2:8" x14ac:dyDescent="0.25">
      <c r="B9" s="30"/>
      <c r="C9" s="4"/>
      <c r="D9" s="4"/>
      <c r="E9" s="4"/>
      <c r="F9" s="27"/>
      <c r="G9" s="27"/>
      <c r="H9" s="27"/>
    </row>
    <row r="10" spans="2:8" x14ac:dyDescent="0.25">
      <c r="B10" s="30"/>
      <c r="C10" s="4"/>
      <c r="D10" s="4"/>
      <c r="E10" s="4"/>
      <c r="F10" s="27"/>
      <c r="G10" s="27"/>
      <c r="H10" s="27"/>
    </row>
    <row r="11" spans="2:8" x14ac:dyDescent="0.25">
      <c r="B11" s="6"/>
      <c r="C11" s="4"/>
      <c r="D11" s="4"/>
      <c r="E11" s="5"/>
      <c r="F11" s="27"/>
      <c r="G11" s="27"/>
      <c r="H11" s="27"/>
    </row>
    <row r="12" spans="2:8" x14ac:dyDescent="0.25">
      <c r="B12" s="29"/>
      <c r="C12" s="4"/>
      <c r="D12" s="4"/>
      <c r="E12" s="5"/>
      <c r="F12" s="27"/>
      <c r="G12" s="27"/>
      <c r="H12" s="27"/>
    </row>
    <row r="13" spans="2:8" x14ac:dyDescent="0.25">
      <c r="B13" s="6"/>
      <c r="C13" s="4"/>
      <c r="D13" s="4"/>
      <c r="E13" s="5"/>
      <c r="F13" s="27"/>
      <c r="G13" s="27"/>
      <c r="H13" s="27"/>
    </row>
    <row r="14" spans="2:8" x14ac:dyDescent="0.25">
      <c r="B14" s="29"/>
      <c r="C14" s="4"/>
      <c r="D14" s="4"/>
      <c r="E14" s="5"/>
      <c r="F14" s="27"/>
      <c r="G14" s="27"/>
      <c r="H14" s="27"/>
    </row>
    <row r="15" spans="2:8" x14ac:dyDescent="0.25">
      <c r="B15" s="11"/>
      <c r="C15" s="4"/>
      <c r="D15" s="4"/>
      <c r="E15" s="5"/>
      <c r="F15" s="27"/>
      <c r="G15" s="27"/>
      <c r="H15" s="27"/>
    </row>
    <row r="16" spans="2:8" x14ac:dyDescent="0.25">
      <c r="B16" s="29"/>
      <c r="C16" s="4"/>
      <c r="D16" s="4"/>
      <c r="E16" s="5"/>
      <c r="F16" s="27"/>
      <c r="G16" s="27"/>
      <c r="H16" s="27"/>
    </row>
    <row r="17" spans="2:8" ht="15.75" customHeight="1" x14ac:dyDescent="0.25">
      <c r="B17" s="6" t="s">
        <v>47</v>
      </c>
      <c r="C17" s="4"/>
      <c r="D17" s="4"/>
      <c r="E17" s="5"/>
      <c r="F17" s="27"/>
      <c r="G17" s="27"/>
      <c r="H17" s="27"/>
    </row>
    <row r="18" spans="2:8" ht="15.75" customHeight="1" x14ac:dyDescent="0.25">
      <c r="B18" s="6"/>
      <c r="C18" s="4"/>
      <c r="D18" s="4"/>
      <c r="E18" s="4"/>
      <c r="F18" s="27"/>
      <c r="G18" s="27"/>
      <c r="H18" s="27"/>
    </row>
    <row r="19" spans="2:8" x14ac:dyDescent="0.25">
      <c r="B19" s="31"/>
      <c r="C19" s="4"/>
      <c r="D19" s="4"/>
      <c r="E19" s="4"/>
      <c r="F19" s="27"/>
      <c r="G19" s="27"/>
      <c r="H19" s="27"/>
    </row>
    <row r="20" spans="2:8" x14ac:dyDescent="0.25">
      <c r="B20" s="30"/>
      <c r="C20" s="4"/>
      <c r="D20" s="4"/>
      <c r="E20" s="4"/>
      <c r="F20" s="27"/>
      <c r="G20" s="27"/>
      <c r="H20" s="27"/>
    </row>
    <row r="21" spans="2:8" x14ac:dyDescent="0.25">
      <c r="B21" s="30"/>
      <c r="C21" s="4"/>
      <c r="D21" s="4"/>
      <c r="E21" s="4"/>
      <c r="F21" s="27"/>
      <c r="G21" s="27"/>
      <c r="H21" s="27"/>
    </row>
    <row r="22" spans="2:8" x14ac:dyDescent="0.25">
      <c r="B22" s="6"/>
      <c r="C22" s="4"/>
      <c r="D22" s="4"/>
      <c r="E22" s="5"/>
      <c r="F22" s="27"/>
      <c r="G22" s="27"/>
      <c r="H22" s="27"/>
    </row>
    <row r="23" spans="2:8" x14ac:dyDescent="0.25">
      <c r="B23" s="29"/>
      <c r="C23" s="4"/>
      <c r="D23" s="4"/>
      <c r="E23" s="5"/>
      <c r="F23" s="27"/>
      <c r="G23" s="27"/>
      <c r="H23" s="27"/>
    </row>
    <row r="24" spans="2:8" x14ac:dyDescent="0.25">
      <c r="B24" s="6"/>
      <c r="C24" s="4"/>
      <c r="D24" s="4"/>
      <c r="E24" s="5"/>
      <c r="F24" s="27"/>
      <c r="G24" s="27"/>
      <c r="H24" s="27"/>
    </row>
    <row r="25" spans="2:8" x14ac:dyDescent="0.25">
      <c r="B25" s="29"/>
      <c r="C25" s="4"/>
      <c r="D25" s="4"/>
      <c r="E25" s="5"/>
      <c r="F25" s="27"/>
      <c r="G25" s="27"/>
      <c r="H25" s="27"/>
    </row>
    <row r="26" spans="2:8" x14ac:dyDescent="0.25">
      <c r="B26" s="11"/>
      <c r="C26" s="4"/>
      <c r="D26" s="4"/>
      <c r="E26" s="5"/>
      <c r="F26" s="27"/>
      <c r="G26" s="27"/>
      <c r="H26" s="2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95"/>
  <sheetViews>
    <sheetView showGridLines="0" workbookViewId="0">
      <pane ySplit="7" topLeftCell="A8" activePane="bottomLeft" state="frozen"/>
      <selection pane="bottomLeft" activeCell="F204" sqref="F204"/>
    </sheetView>
  </sheetViews>
  <sheetFormatPr defaultRowHeight="15" x14ac:dyDescent="0.25"/>
  <cols>
    <col min="2" max="2" width="7.42578125" customWidth="1"/>
    <col min="3" max="3" width="8.42578125" bestFit="1" customWidth="1"/>
    <col min="4" max="4" width="12" customWidth="1"/>
    <col min="5" max="5" width="53.5703125" bestFit="1" customWidth="1"/>
    <col min="6" max="8" width="25.28515625" customWidth="1"/>
    <col min="9" max="9" width="15.7109375" customWidth="1"/>
    <col min="10" max="10" width="10.140625" bestFit="1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5.75" x14ac:dyDescent="0.25">
      <c r="B2" s="117" t="s">
        <v>11</v>
      </c>
      <c r="C2" s="133"/>
      <c r="D2" s="133"/>
      <c r="E2" s="133"/>
      <c r="F2" s="133"/>
      <c r="G2" s="133"/>
      <c r="H2" s="133"/>
      <c r="I2" s="133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34" t="s">
        <v>76</v>
      </c>
      <c r="C4" s="134"/>
      <c r="D4" s="134"/>
      <c r="E4" s="134"/>
      <c r="F4" s="134"/>
      <c r="G4" s="134"/>
      <c r="H4" s="134"/>
      <c r="I4" s="134"/>
    </row>
    <row r="5" spans="2:9" ht="18" x14ac:dyDescent="0.25">
      <c r="B5" s="17"/>
      <c r="C5" s="17"/>
      <c r="D5" s="17"/>
      <c r="E5" s="17"/>
      <c r="F5" s="17"/>
      <c r="G5" s="17"/>
      <c r="H5" s="17"/>
      <c r="I5" s="3"/>
    </row>
    <row r="6" spans="2:9" ht="25.5" x14ac:dyDescent="0.25">
      <c r="B6" s="114" t="s">
        <v>7</v>
      </c>
      <c r="C6" s="115"/>
      <c r="D6" s="115"/>
      <c r="E6" s="116"/>
      <c r="F6" s="37" t="s">
        <v>54</v>
      </c>
      <c r="G6" s="37" t="s">
        <v>51</v>
      </c>
      <c r="H6" s="37" t="s">
        <v>77</v>
      </c>
      <c r="I6" s="37" t="s">
        <v>52</v>
      </c>
    </row>
    <row r="7" spans="2:9" s="26" customFormat="1" ht="11.25" x14ac:dyDescent="0.2">
      <c r="B7" s="135">
        <v>1</v>
      </c>
      <c r="C7" s="136"/>
      <c r="D7" s="136"/>
      <c r="E7" s="137"/>
      <c r="F7" s="38">
        <v>2</v>
      </c>
      <c r="G7" s="38">
        <v>3</v>
      </c>
      <c r="H7" s="38">
        <v>4</v>
      </c>
      <c r="I7" s="38" t="s">
        <v>49</v>
      </c>
    </row>
    <row r="8" spans="2:9" s="41" customFormat="1" ht="27.75" customHeight="1" x14ac:dyDescent="0.25">
      <c r="B8" s="128" t="s">
        <v>160</v>
      </c>
      <c r="C8" s="129"/>
      <c r="D8" s="130"/>
      <c r="E8" s="40" t="s">
        <v>161</v>
      </c>
      <c r="F8" s="68">
        <v>2806010</v>
      </c>
      <c r="G8" s="69">
        <v>0</v>
      </c>
      <c r="H8" s="69">
        <v>1219906.3600000001</v>
      </c>
      <c r="I8" s="69">
        <f>(H8/F8)*100</f>
        <v>43.474768799826094</v>
      </c>
    </row>
    <row r="9" spans="2:9" s="41" customFormat="1" x14ac:dyDescent="0.25">
      <c r="B9" s="128" t="s">
        <v>162</v>
      </c>
      <c r="C9" s="129"/>
      <c r="D9" s="130"/>
      <c r="E9" s="42" t="s">
        <v>163</v>
      </c>
      <c r="F9" s="68">
        <v>545550</v>
      </c>
      <c r="G9" s="69">
        <v>0</v>
      </c>
      <c r="H9" s="69">
        <v>236786.96</v>
      </c>
      <c r="I9" s="69">
        <f t="shared" ref="I9:I130" si="0">(H9/F9)*100</f>
        <v>43.403347080927503</v>
      </c>
    </row>
    <row r="10" spans="2:9" s="41" customFormat="1" x14ac:dyDescent="0.25">
      <c r="B10" s="141" t="s">
        <v>164</v>
      </c>
      <c r="C10" s="141"/>
      <c r="D10" s="141"/>
      <c r="E10" s="42" t="s">
        <v>163</v>
      </c>
      <c r="F10" s="68">
        <v>394320</v>
      </c>
      <c r="G10" s="69">
        <v>0</v>
      </c>
      <c r="H10" s="69">
        <v>151142.79</v>
      </c>
      <c r="I10" s="69">
        <f t="shared" si="0"/>
        <v>38.329983262325015</v>
      </c>
    </row>
    <row r="11" spans="2:9" s="41" customFormat="1" x14ac:dyDescent="0.25">
      <c r="B11" s="128" t="s">
        <v>165</v>
      </c>
      <c r="C11" s="129"/>
      <c r="D11" s="130"/>
      <c r="E11" s="40" t="s">
        <v>166</v>
      </c>
      <c r="F11" s="68">
        <v>394320</v>
      </c>
      <c r="G11" s="69">
        <v>0</v>
      </c>
      <c r="H11" s="69">
        <v>151142.79</v>
      </c>
      <c r="I11" s="69">
        <f t="shared" si="0"/>
        <v>38.329983262325015</v>
      </c>
    </row>
    <row r="12" spans="2:9" s="41" customFormat="1" ht="32.25" customHeight="1" x14ac:dyDescent="0.25">
      <c r="B12" s="128" t="s">
        <v>167</v>
      </c>
      <c r="C12" s="129"/>
      <c r="D12" s="130"/>
      <c r="E12" s="40" t="s">
        <v>168</v>
      </c>
      <c r="F12" s="68">
        <v>12150</v>
      </c>
      <c r="G12" s="69">
        <v>0</v>
      </c>
      <c r="H12" s="69">
        <v>1855.84</v>
      </c>
      <c r="I12" s="69">
        <f t="shared" si="0"/>
        <v>15.274403292181068</v>
      </c>
    </row>
    <row r="13" spans="2:9" s="41" customFormat="1" x14ac:dyDescent="0.25">
      <c r="B13" s="118" t="s">
        <v>191</v>
      </c>
      <c r="C13" s="118"/>
      <c r="D13" s="118"/>
      <c r="E13" s="70" t="s">
        <v>13</v>
      </c>
      <c r="F13" s="71">
        <v>12150</v>
      </c>
      <c r="G13" s="71">
        <v>0</v>
      </c>
      <c r="H13" s="71">
        <v>1855.84</v>
      </c>
      <c r="I13" s="69">
        <f t="shared" si="0"/>
        <v>15.274403292181068</v>
      </c>
    </row>
    <row r="14" spans="2:9" s="41" customFormat="1" x14ac:dyDescent="0.25">
      <c r="B14" s="118" t="s">
        <v>192</v>
      </c>
      <c r="C14" s="118"/>
      <c r="D14" s="118"/>
      <c r="E14" s="70" t="s">
        <v>111</v>
      </c>
      <c r="F14" s="71">
        <v>4930</v>
      </c>
      <c r="G14" s="71">
        <v>0</v>
      </c>
      <c r="H14" s="71">
        <v>0</v>
      </c>
      <c r="I14" s="69">
        <f t="shared" si="0"/>
        <v>0</v>
      </c>
    </row>
    <row r="15" spans="2:9" s="41" customFormat="1" x14ac:dyDescent="0.25">
      <c r="B15" s="118" t="s">
        <v>193</v>
      </c>
      <c r="C15" s="118"/>
      <c r="D15" s="118"/>
      <c r="E15" s="70" t="s">
        <v>194</v>
      </c>
      <c r="F15" s="71">
        <v>2790</v>
      </c>
      <c r="G15" s="71">
        <v>0</v>
      </c>
      <c r="H15" s="71">
        <v>0</v>
      </c>
      <c r="I15" s="69">
        <f t="shared" si="0"/>
        <v>0</v>
      </c>
    </row>
    <row r="16" spans="2:9" s="41" customFormat="1" ht="25.5" x14ac:dyDescent="0.25">
      <c r="B16" s="118" t="s">
        <v>195</v>
      </c>
      <c r="C16" s="118"/>
      <c r="D16" s="118"/>
      <c r="E16" s="70" t="s">
        <v>126</v>
      </c>
      <c r="F16" s="71">
        <v>4430</v>
      </c>
      <c r="G16" s="71">
        <v>0</v>
      </c>
      <c r="H16" s="71">
        <v>1855.84</v>
      </c>
      <c r="I16" s="69">
        <f t="shared" si="0"/>
        <v>41.892550790067716</v>
      </c>
    </row>
    <row r="17" spans="2:10" s="41" customFormat="1" x14ac:dyDescent="0.25">
      <c r="B17" s="128" t="s">
        <v>169</v>
      </c>
      <c r="C17" s="129"/>
      <c r="D17" s="130"/>
      <c r="E17" s="65" t="s">
        <v>170</v>
      </c>
      <c r="F17" s="68">
        <v>169950</v>
      </c>
      <c r="G17" s="69">
        <v>0</v>
      </c>
      <c r="H17" s="69">
        <v>79579.48</v>
      </c>
      <c r="I17" s="69">
        <f t="shared" si="0"/>
        <v>46.82523095027949</v>
      </c>
    </row>
    <row r="18" spans="2:10" s="41" customFormat="1" x14ac:dyDescent="0.25">
      <c r="B18" s="118" t="s">
        <v>196</v>
      </c>
      <c r="C18" s="118"/>
      <c r="D18" s="118"/>
      <c r="E18" s="72" t="s">
        <v>5</v>
      </c>
      <c r="F18" s="71">
        <v>162130</v>
      </c>
      <c r="G18" s="71">
        <v>0</v>
      </c>
      <c r="H18" s="71">
        <v>77865.48</v>
      </c>
      <c r="I18" s="69">
        <f t="shared" si="0"/>
        <v>48.026571269968542</v>
      </c>
    </row>
    <row r="19" spans="2:10" s="41" customFormat="1" x14ac:dyDescent="0.25">
      <c r="B19" s="118" t="s">
        <v>197</v>
      </c>
      <c r="C19" s="118"/>
      <c r="D19" s="118"/>
      <c r="E19" s="72" t="s">
        <v>30</v>
      </c>
      <c r="F19" s="71">
        <v>131640</v>
      </c>
      <c r="G19" s="71">
        <v>0</v>
      </c>
      <c r="H19" s="71">
        <v>63206.83</v>
      </c>
      <c r="I19" s="69">
        <f t="shared" si="0"/>
        <v>48.014911880887269</v>
      </c>
    </row>
    <row r="20" spans="2:10" s="41" customFormat="1" x14ac:dyDescent="0.25">
      <c r="B20" s="118" t="s">
        <v>199</v>
      </c>
      <c r="C20" s="118"/>
      <c r="D20" s="118"/>
      <c r="E20" s="72" t="s">
        <v>101</v>
      </c>
      <c r="F20" s="71">
        <v>8470</v>
      </c>
      <c r="G20" s="71">
        <v>0</v>
      </c>
      <c r="H20" s="71">
        <v>4177.58</v>
      </c>
      <c r="I20" s="69">
        <f t="shared" si="0"/>
        <v>49.322077922077924</v>
      </c>
    </row>
    <row r="21" spans="2:10" s="41" customFormat="1" x14ac:dyDescent="0.25">
      <c r="B21" s="118" t="s">
        <v>200</v>
      </c>
      <c r="C21" s="118"/>
      <c r="D21" s="118"/>
      <c r="E21" s="72" t="s">
        <v>201</v>
      </c>
      <c r="F21" s="71">
        <v>22020</v>
      </c>
      <c r="G21" s="71">
        <v>0</v>
      </c>
      <c r="H21" s="71">
        <v>10481.07</v>
      </c>
      <c r="I21" s="69">
        <f t="shared" si="0"/>
        <v>47.597956403269755</v>
      </c>
    </row>
    <row r="22" spans="2:10" s="41" customFormat="1" x14ac:dyDescent="0.25">
      <c r="B22" s="118" t="s">
        <v>191</v>
      </c>
      <c r="C22" s="118"/>
      <c r="D22" s="118"/>
      <c r="E22" s="72" t="s">
        <v>13</v>
      </c>
      <c r="F22" s="71">
        <v>7820</v>
      </c>
      <c r="G22" s="71">
        <v>0</v>
      </c>
      <c r="H22" s="71">
        <v>1714</v>
      </c>
      <c r="I22" s="69">
        <f t="shared" si="0"/>
        <v>21.918158567774938</v>
      </c>
    </row>
    <row r="23" spans="2:10" s="41" customFormat="1" x14ac:dyDescent="0.25">
      <c r="B23" s="118" t="s">
        <v>202</v>
      </c>
      <c r="C23" s="118"/>
      <c r="D23" s="118"/>
      <c r="E23" s="72" t="s">
        <v>105</v>
      </c>
      <c r="F23" s="71">
        <v>7820</v>
      </c>
      <c r="G23" s="71">
        <v>0</v>
      </c>
      <c r="H23" s="71">
        <v>1714</v>
      </c>
      <c r="I23" s="69">
        <f t="shared" si="0"/>
        <v>21.918158567774938</v>
      </c>
    </row>
    <row r="24" spans="2:10" s="41" customFormat="1" x14ac:dyDescent="0.25">
      <c r="B24" s="138" t="s">
        <v>171</v>
      </c>
      <c r="C24" s="139"/>
      <c r="D24" s="140"/>
      <c r="E24" s="65" t="s">
        <v>172</v>
      </c>
      <c r="F24" s="68">
        <v>62640</v>
      </c>
      <c r="G24" s="69">
        <v>0</v>
      </c>
      <c r="H24" s="69">
        <v>0</v>
      </c>
      <c r="I24" s="69">
        <f t="shared" si="0"/>
        <v>0</v>
      </c>
    </row>
    <row r="25" spans="2:10" s="41" customFormat="1" ht="25.5" x14ac:dyDescent="0.25">
      <c r="B25" s="118" t="s">
        <v>203</v>
      </c>
      <c r="C25" s="118"/>
      <c r="D25" s="118"/>
      <c r="E25" s="72" t="s">
        <v>137</v>
      </c>
      <c r="F25" s="71">
        <v>62640</v>
      </c>
      <c r="G25" s="71">
        <v>0</v>
      </c>
      <c r="H25" s="73">
        <v>0</v>
      </c>
      <c r="I25" s="69">
        <f t="shared" si="0"/>
        <v>0</v>
      </c>
    </row>
    <row r="26" spans="2:10" s="41" customFormat="1" ht="15" customHeight="1" x14ac:dyDescent="0.25">
      <c r="B26" s="118" t="s">
        <v>204</v>
      </c>
      <c r="C26" s="118"/>
      <c r="D26" s="118"/>
      <c r="E26" s="72" t="s">
        <v>140</v>
      </c>
      <c r="F26" s="71">
        <v>62640</v>
      </c>
      <c r="G26" s="71">
        <v>0</v>
      </c>
      <c r="H26" s="73">
        <v>0</v>
      </c>
      <c r="I26" s="69">
        <f t="shared" si="0"/>
        <v>0</v>
      </c>
    </row>
    <row r="27" spans="2:10" s="41" customFormat="1" x14ac:dyDescent="0.25">
      <c r="B27" s="128" t="s">
        <v>174</v>
      </c>
      <c r="C27" s="129"/>
      <c r="D27" s="130"/>
      <c r="E27" s="65" t="s">
        <v>173</v>
      </c>
      <c r="F27" s="68">
        <v>23010</v>
      </c>
      <c r="G27" s="69">
        <v>0</v>
      </c>
      <c r="H27" s="69">
        <v>12065.5</v>
      </c>
      <c r="I27" s="69">
        <f t="shared" si="0"/>
        <v>52.435897435897438</v>
      </c>
    </row>
    <row r="28" spans="2:10" s="41" customFormat="1" ht="15" customHeight="1" x14ac:dyDescent="0.25">
      <c r="B28" s="118" t="s">
        <v>191</v>
      </c>
      <c r="C28" s="118"/>
      <c r="D28" s="118"/>
      <c r="E28" s="72" t="s">
        <v>13</v>
      </c>
      <c r="F28" s="71">
        <v>23010</v>
      </c>
      <c r="G28" s="71">
        <v>0</v>
      </c>
      <c r="H28" s="71">
        <v>12065.5</v>
      </c>
      <c r="I28" s="69">
        <f t="shared" si="0"/>
        <v>52.435897435897438</v>
      </c>
    </row>
    <row r="29" spans="2:10" s="41" customFormat="1" ht="15" customHeight="1" x14ac:dyDescent="0.25">
      <c r="B29" s="118" t="s">
        <v>205</v>
      </c>
      <c r="C29" s="118"/>
      <c r="D29" s="118"/>
      <c r="E29" s="72" t="s">
        <v>110</v>
      </c>
      <c r="F29" s="71">
        <v>23010</v>
      </c>
      <c r="G29" s="71">
        <v>0</v>
      </c>
      <c r="H29" s="71">
        <v>1544.54</v>
      </c>
      <c r="I29" s="69">
        <f t="shared" si="0"/>
        <v>6.7124728378965663</v>
      </c>
    </row>
    <row r="30" spans="2:10" s="41" customFormat="1" ht="15" customHeight="1" x14ac:dyDescent="0.25">
      <c r="B30" s="118" t="s">
        <v>208</v>
      </c>
      <c r="C30" s="118"/>
      <c r="D30" s="118"/>
      <c r="E30" s="72" t="s">
        <v>124</v>
      </c>
      <c r="F30" s="71">
        <v>0</v>
      </c>
      <c r="G30" s="71">
        <v>0</v>
      </c>
      <c r="H30" s="71">
        <v>10520.96</v>
      </c>
      <c r="I30" s="69">
        <v>0</v>
      </c>
    </row>
    <row r="31" spans="2:10" x14ac:dyDescent="0.25">
      <c r="B31" s="141" t="s">
        <v>175</v>
      </c>
      <c r="C31" s="141"/>
      <c r="D31" s="141"/>
      <c r="E31" s="66" t="s">
        <v>176</v>
      </c>
      <c r="F31" s="69">
        <v>5130</v>
      </c>
      <c r="G31" s="69">
        <v>0</v>
      </c>
      <c r="H31" s="69">
        <v>2924.32</v>
      </c>
      <c r="I31" s="69">
        <f t="shared" si="0"/>
        <v>57.00428849902535</v>
      </c>
      <c r="J31" s="41"/>
    </row>
    <row r="32" spans="2:10" ht="15" customHeight="1" x14ac:dyDescent="0.25">
      <c r="B32" s="118" t="s">
        <v>191</v>
      </c>
      <c r="C32" s="118"/>
      <c r="D32" s="118"/>
      <c r="E32" s="72" t="s">
        <v>13</v>
      </c>
      <c r="F32" s="71">
        <v>5130</v>
      </c>
      <c r="G32" s="71">
        <v>0</v>
      </c>
      <c r="H32" s="71">
        <v>1374.32</v>
      </c>
      <c r="I32" s="69">
        <f t="shared" si="0"/>
        <v>26.789863547758287</v>
      </c>
    </row>
    <row r="33" spans="2:10" ht="15" customHeight="1" x14ac:dyDescent="0.25">
      <c r="B33" s="118" t="s">
        <v>212</v>
      </c>
      <c r="C33" s="118"/>
      <c r="D33" s="118"/>
      <c r="E33" s="72" t="s">
        <v>116</v>
      </c>
      <c r="F33" s="71">
        <v>1940</v>
      </c>
      <c r="G33" s="71">
        <v>0</v>
      </c>
      <c r="H33" s="71">
        <v>150</v>
      </c>
      <c r="I33" s="69">
        <f t="shared" si="0"/>
        <v>7.731958762886598</v>
      </c>
    </row>
    <row r="34" spans="2:10" ht="15" customHeight="1" x14ac:dyDescent="0.25">
      <c r="B34" s="118" t="s">
        <v>213</v>
      </c>
      <c r="C34" s="118"/>
      <c r="D34" s="118"/>
      <c r="E34" s="72" t="s">
        <v>125</v>
      </c>
      <c r="F34" s="71">
        <v>3190</v>
      </c>
      <c r="G34" s="71">
        <v>0</v>
      </c>
      <c r="H34" s="71">
        <v>1224.32</v>
      </c>
      <c r="I34" s="69">
        <f t="shared" si="0"/>
        <v>38.379937304075234</v>
      </c>
    </row>
    <row r="35" spans="2:10" ht="25.5" x14ac:dyDescent="0.25">
      <c r="B35" s="118" t="s">
        <v>203</v>
      </c>
      <c r="C35" s="118"/>
      <c r="D35" s="118"/>
      <c r="E35" s="72" t="s">
        <v>137</v>
      </c>
      <c r="F35" s="71">
        <v>0</v>
      </c>
      <c r="G35" s="71">
        <v>0</v>
      </c>
      <c r="H35" s="71">
        <v>1550</v>
      </c>
      <c r="I35" s="69">
        <v>0</v>
      </c>
    </row>
    <row r="36" spans="2:10" ht="15" customHeight="1" x14ac:dyDescent="0.25">
      <c r="B36" s="118" t="s">
        <v>214</v>
      </c>
      <c r="C36" s="118"/>
      <c r="D36" s="118"/>
      <c r="E36" s="72" t="s">
        <v>139</v>
      </c>
      <c r="F36" s="71">
        <v>0</v>
      </c>
      <c r="G36" s="71">
        <v>0</v>
      </c>
      <c r="H36" s="71">
        <v>1550</v>
      </c>
      <c r="I36" s="69">
        <v>0</v>
      </c>
    </row>
    <row r="37" spans="2:10" x14ac:dyDescent="0.25">
      <c r="B37" s="128" t="s">
        <v>177</v>
      </c>
      <c r="C37" s="129"/>
      <c r="D37" s="130"/>
      <c r="E37" s="65" t="s">
        <v>178</v>
      </c>
      <c r="F37" s="68">
        <v>5150</v>
      </c>
      <c r="G37" s="69">
        <v>0</v>
      </c>
      <c r="H37" s="69">
        <v>0</v>
      </c>
      <c r="I37" s="69">
        <f t="shared" si="0"/>
        <v>0</v>
      </c>
      <c r="J37" s="41"/>
    </row>
    <row r="38" spans="2:10" ht="15" customHeight="1" x14ac:dyDescent="0.25">
      <c r="B38" s="118" t="s">
        <v>191</v>
      </c>
      <c r="C38" s="118"/>
      <c r="D38" s="118"/>
      <c r="E38" s="72" t="s">
        <v>13</v>
      </c>
      <c r="F38" s="71">
        <v>5150</v>
      </c>
      <c r="G38" s="71">
        <v>0</v>
      </c>
      <c r="H38" s="71">
        <v>0</v>
      </c>
      <c r="I38" s="69">
        <f t="shared" si="0"/>
        <v>0</v>
      </c>
    </row>
    <row r="39" spans="2:10" ht="15" customHeight="1" x14ac:dyDescent="0.25">
      <c r="B39" s="118" t="s">
        <v>213</v>
      </c>
      <c r="C39" s="118"/>
      <c r="D39" s="118"/>
      <c r="E39" s="72" t="s">
        <v>125</v>
      </c>
      <c r="F39" s="71">
        <v>5150</v>
      </c>
      <c r="G39" s="71">
        <v>0</v>
      </c>
      <c r="H39" s="71">
        <v>0</v>
      </c>
      <c r="I39" s="69">
        <f t="shared" si="0"/>
        <v>0</v>
      </c>
    </row>
    <row r="40" spans="2:10" x14ac:dyDescent="0.25">
      <c r="B40" s="128" t="s">
        <v>179</v>
      </c>
      <c r="C40" s="129"/>
      <c r="D40" s="130"/>
      <c r="E40" s="65" t="s">
        <v>180</v>
      </c>
      <c r="F40" s="68">
        <v>11970</v>
      </c>
      <c r="G40" s="69">
        <v>0</v>
      </c>
      <c r="H40" s="69">
        <v>6035.59</v>
      </c>
      <c r="I40" s="69">
        <f t="shared" si="0"/>
        <v>50.422639933166245</v>
      </c>
      <c r="J40" s="41"/>
    </row>
    <row r="41" spans="2:10" ht="15" customHeight="1" x14ac:dyDescent="0.25">
      <c r="B41" s="118" t="s">
        <v>196</v>
      </c>
      <c r="C41" s="118"/>
      <c r="D41" s="118"/>
      <c r="E41" s="72" t="s">
        <v>5</v>
      </c>
      <c r="F41" s="71">
        <v>11170</v>
      </c>
      <c r="G41" s="71">
        <v>0</v>
      </c>
      <c r="H41" s="71">
        <v>5648.83</v>
      </c>
      <c r="I41" s="69">
        <f t="shared" si="0"/>
        <v>50.57144136078783</v>
      </c>
    </row>
    <row r="42" spans="2:10" ht="15" customHeight="1" x14ac:dyDescent="0.25">
      <c r="B42" s="118" t="s">
        <v>197</v>
      </c>
      <c r="C42" s="118"/>
      <c r="D42" s="118"/>
      <c r="E42" s="72" t="s">
        <v>30</v>
      </c>
      <c r="F42" s="71">
        <v>9560</v>
      </c>
      <c r="G42" s="71">
        <v>0</v>
      </c>
      <c r="H42" s="71">
        <v>4848.78</v>
      </c>
      <c r="I42" s="69">
        <f t="shared" si="0"/>
        <v>50.719456066945604</v>
      </c>
    </row>
    <row r="43" spans="2:10" ht="15" customHeight="1" x14ac:dyDescent="0.25">
      <c r="B43" s="118" t="s">
        <v>199</v>
      </c>
      <c r="C43" s="118"/>
      <c r="D43" s="118"/>
      <c r="E43" s="72" t="s">
        <v>101</v>
      </c>
      <c r="F43" s="71">
        <v>0</v>
      </c>
      <c r="G43" s="71">
        <v>0</v>
      </c>
      <c r="H43" s="71">
        <v>0</v>
      </c>
      <c r="I43" s="69">
        <v>0</v>
      </c>
    </row>
    <row r="44" spans="2:10" ht="15" customHeight="1" x14ac:dyDescent="0.25">
      <c r="B44" s="118" t="s">
        <v>200</v>
      </c>
      <c r="C44" s="118"/>
      <c r="D44" s="118"/>
      <c r="E44" s="72" t="s">
        <v>201</v>
      </c>
      <c r="F44" s="71">
        <v>1610</v>
      </c>
      <c r="G44" s="71">
        <v>0</v>
      </c>
      <c r="H44" s="71">
        <v>800.05</v>
      </c>
      <c r="I44" s="69">
        <f t="shared" si="0"/>
        <v>49.692546583850927</v>
      </c>
    </row>
    <row r="45" spans="2:10" ht="15" customHeight="1" x14ac:dyDescent="0.25">
      <c r="B45" s="118" t="s">
        <v>191</v>
      </c>
      <c r="C45" s="118"/>
      <c r="D45" s="118"/>
      <c r="E45" s="72" t="s">
        <v>13</v>
      </c>
      <c r="F45" s="71">
        <v>800</v>
      </c>
      <c r="G45" s="71">
        <v>0</v>
      </c>
      <c r="H45" s="71">
        <v>386.76</v>
      </c>
      <c r="I45" s="69">
        <f t="shared" si="0"/>
        <v>48.344999999999999</v>
      </c>
    </row>
    <row r="46" spans="2:10" ht="15" customHeight="1" x14ac:dyDescent="0.25">
      <c r="B46" s="118" t="s">
        <v>215</v>
      </c>
      <c r="C46" s="118"/>
      <c r="D46" s="118"/>
      <c r="E46" s="72" t="s">
        <v>122</v>
      </c>
      <c r="F46" s="71">
        <v>800</v>
      </c>
      <c r="G46" s="71">
        <v>0</v>
      </c>
      <c r="H46" s="71">
        <v>386.76</v>
      </c>
      <c r="I46" s="69">
        <f t="shared" si="0"/>
        <v>48.344999999999999</v>
      </c>
    </row>
    <row r="47" spans="2:10" x14ac:dyDescent="0.25">
      <c r="B47" s="128" t="s">
        <v>181</v>
      </c>
      <c r="C47" s="129"/>
      <c r="D47" s="130"/>
      <c r="E47" s="65" t="s">
        <v>182</v>
      </c>
      <c r="F47" s="68">
        <v>88650</v>
      </c>
      <c r="G47" s="69">
        <v>0</v>
      </c>
      <c r="H47" s="69">
        <v>41438.07</v>
      </c>
      <c r="I47" s="69">
        <f t="shared" si="0"/>
        <v>46.743451776649749</v>
      </c>
      <c r="J47" s="41"/>
    </row>
    <row r="48" spans="2:10" ht="15" customHeight="1" x14ac:dyDescent="0.25">
      <c r="B48" s="118">
        <v>31</v>
      </c>
      <c r="C48" s="118"/>
      <c r="D48" s="118"/>
      <c r="E48" s="72" t="s">
        <v>5</v>
      </c>
      <c r="F48" s="71">
        <v>64390</v>
      </c>
      <c r="G48" s="71">
        <v>0</v>
      </c>
      <c r="H48" s="71">
        <v>33225.67</v>
      </c>
      <c r="I48" s="69">
        <f t="shared" si="0"/>
        <v>51.600667805559866</v>
      </c>
    </row>
    <row r="49" spans="2:10" ht="15" customHeight="1" x14ac:dyDescent="0.25">
      <c r="B49" s="118" t="s">
        <v>197</v>
      </c>
      <c r="C49" s="118"/>
      <c r="D49" s="118"/>
      <c r="E49" s="72" t="s">
        <v>30</v>
      </c>
      <c r="F49" s="71">
        <v>51360</v>
      </c>
      <c r="G49" s="71">
        <v>0</v>
      </c>
      <c r="H49" s="71">
        <v>26033.71</v>
      </c>
      <c r="I49" s="69">
        <f t="shared" si="0"/>
        <v>50.688687694704051</v>
      </c>
    </row>
    <row r="50" spans="2:10" ht="15" customHeight="1" x14ac:dyDescent="0.25">
      <c r="B50" s="118" t="s">
        <v>199</v>
      </c>
      <c r="C50" s="118"/>
      <c r="D50" s="118"/>
      <c r="E50" s="72" t="s">
        <v>101</v>
      </c>
      <c r="F50" s="71">
        <v>5650</v>
      </c>
      <c r="G50" s="71">
        <v>0</v>
      </c>
      <c r="H50" s="71">
        <v>2896.36</v>
      </c>
      <c r="I50" s="69">
        <f t="shared" si="0"/>
        <v>51.263008849557522</v>
      </c>
    </row>
    <row r="51" spans="2:10" ht="15" customHeight="1" x14ac:dyDescent="0.25">
      <c r="B51" s="118" t="s">
        <v>200</v>
      </c>
      <c r="C51" s="118"/>
      <c r="D51" s="118"/>
      <c r="E51" s="72" t="s">
        <v>201</v>
      </c>
      <c r="F51" s="71">
        <v>7380</v>
      </c>
      <c r="G51" s="71">
        <v>0</v>
      </c>
      <c r="H51" s="71">
        <v>4295.6000000000004</v>
      </c>
      <c r="I51" s="69">
        <f t="shared" si="0"/>
        <v>58.205962059620596</v>
      </c>
    </row>
    <row r="52" spans="2:10" ht="15" customHeight="1" x14ac:dyDescent="0.25">
      <c r="B52" s="118" t="s">
        <v>191</v>
      </c>
      <c r="C52" s="118"/>
      <c r="D52" s="118"/>
      <c r="E52" s="72" t="s">
        <v>13</v>
      </c>
      <c r="F52" s="71">
        <v>24260</v>
      </c>
      <c r="G52" s="71">
        <v>0</v>
      </c>
      <c r="H52" s="71">
        <v>8212.4</v>
      </c>
      <c r="I52" s="69">
        <f t="shared" si="0"/>
        <v>33.851607584501238</v>
      </c>
    </row>
    <row r="53" spans="2:10" ht="15" customHeight="1" x14ac:dyDescent="0.25">
      <c r="B53" s="118" t="s">
        <v>202</v>
      </c>
      <c r="C53" s="118"/>
      <c r="D53" s="118"/>
      <c r="E53" s="72" t="s">
        <v>105</v>
      </c>
      <c r="F53" s="71">
        <v>3190</v>
      </c>
      <c r="G53" s="71">
        <v>0</v>
      </c>
      <c r="H53" s="71">
        <v>829.01</v>
      </c>
      <c r="I53" s="69">
        <f t="shared" si="0"/>
        <v>25.987774294670846</v>
      </c>
    </row>
    <row r="54" spans="2:10" ht="15" customHeight="1" x14ac:dyDescent="0.25">
      <c r="B54" s="118" t="s">
        <v>215</v>
      </c>
      <c r="C54" s="118"/>
      <c r="D54" s="118"/>
      <c r="E54" s="72" t="s">
        <v>122</v>
      </c>
      <c r="F54" s="71">
        <v>21070</v>
      </c>
      <c r="G54" s="71">
        <v>0</v>
      </c>
      <c r="H54" s="71">
        <v>7383.39</v>
      </c>
      <c r="I54" s="69">
        <f t="shared" si="0"/>
        <v>35.042192691029896</v>
      </c>
    </row>
    <row r="55" spans="2:10" x14ac:dyDescent="0.25">
      <c r="B55" s="128" t="s">
        <v>183</v>
      </c>
      <c r="C55" s="129"/>
      <c r="D55" s="130"/>
      <c r="E55" s="65" t="s">
        <v>184</v>
      </c>
      <c r="F55" s="68">
        <v>13670</v>
      </c>
      <c r="G55" s="69">
        <v>0</v>
      </c>
      <c r="H55" s="69">
        <v>6518.44</v>
      </c>
      <c r="I55" s="69">
        <f t="shared" si="0"/>
        <v>47.684272128749086</v>
      </c>
      <c r="J55" s="41"/>
    </row>
    <row r="56" spans="2:10" ht="15" customHeight="1" x14ac:dyDescent="0.25">
      <c r="B56" s="118">
        <v>32</v>
      </c>
      <c r="C56" s="118"/>
      <c r="D56" s="118"/>
      <c r="E56" s="72" t="s">
        <v>13</v>
      </c>
      <c r="F56" s="71">
        <v>9420</v>
      </c>
      <c r="G56" s="71">
        <v>0</v>
      </c>
      <c r="H56" s="71">
        <v>6518.44</v>
      </c>
      <c r="I56" s="69">
        <f t="shared" si="0"/>
        <v>69.197876857749463</v>
      </c>
    </row>
    <row r="57" spans="2:10" ht="15" customHeight="1" x14ac:dyDescent="0.25">
      <c r="B57" s="118" t="s">
        <v>216</v>
      </c>
      <c r="C57" s="118"/>
      <c r="D57" s="118"/>
      <c r="E57" s="72" t="s">
        <v>117</v>
      </c>
      <c r="F57" s="71">
        <v>9420</v>
      </c>
      <c r="G57" s="71">
        <v>0</v>
      </c>
      <c r="H57" s="71">
        <v>6518.44</v>
      </c>
      <c r="I57" s="69">
        <f t="shared" si="0"/>
        <v>69.197876857749463</v>
      </c>
    </row>
    <row r="58" spans="2:10" ht="15" customHeight="1" x14ac:dyDescent="0.25">
      <c r="B58" s="118" t="s">
        <v>209</v>
      </c>
      <c r="C58" s="118"/>
      <c r="D58" s="118"/>
      <c r="E58" s="72" t="s">
        <v>143</v>
      </c>
      <c r="F58" s="71">
        <v>4250</v>
      </c>
      <c r="G58" s="71">
        <v>0</v>
      </c>
      <c r="H58" s="71">
        <v>0</v>
      </c>
      <c r="I58" s="69">
        <f t="shared" si="0"/>
        <v>0</v>
      </c>
    </row>
    <row r="59" spans="2:10" ht="15" customHeight="1" x14ac:dyDescent="0.25">
      <c r="B59" s="118" t="s">
        <v>217</v>
      </c>
      <c r="C59" s="118"/>
      <c r="D59" s="118"/>
      <c r="E59" s="72" t="s">
        <v>218</v>
      </c>
      <c r="F59" s="71">
        <v>0</v>
      </c>
      <c r="G59" s="71">
        <v>0</v>
      </c>
      <c r="H59" s="71">
        <v>0</v>
      </c>
      <c r="I59" s="69">
        <v>0</v>
      </c>
    </row>
    <row r="60" spans="2:10" ht="15" customHeight="1" x14ac:dyDescent="0.25">
      <c r="B60" s="118" t="s">
        <v>210</v>
      </c>
      <c r="C60" s="118"/>
      <c r="D60" s="118"/>
      <c r="E60" s="72" t="s">
        <v>145</v>
      </c>
      <c r="F60" s="71">
        <v>2560</v>
      </c>
      <c r="G60" s="71">
        <v>0</v>
      </c>
      <c r="H60" s="71">
        <v>0</v>
      </c>
      <c r="I60" s="69">
        <f t="shared" si="0"/>
        <v>0</v>
      </c>
    </row>
    <row r="61" spans="2:10" ht="15" customHeight="1" x14ac:dyDescent="0.25">
      <c r="B61" s="118" t="s">
        <v>219</v>
      </c>
      <c r="C61" s="118"/>
      <c r="D61" s="118"/>
      <c r="E61" s="72" t="s">
        <v>220</v>
      </c>
      <c r="F61" s="71">
        <v>0</v>
      </c>
      <c r="G61" s="71">
        <v>0</v>
      </c>
      <c r="H61" s="71">
        <v>0</v>
      </c>
      <c r="I61" s="69">
        <v>0</v>
      </c>
    </row>
    <row r="62" spans="2:10" ht="15" customHeight="1" x14ac:dyDescent="0.25">
      <c r="B62" s="118" t="s">
        <v>221</v>
      </c>
      <c r="C62" s="118"/>
      <c r="D62" s="118"/>
      <c r="E62" s="72" t="s">
        <v>146</v>
      </c>
      <c r="F62" s="71">
        <v>0</v>
      </c>
      <c r="G62" s="71">
        <v>0</v>
      </c>
      <c r="H62" s="71">
        <v>0</v>
      </c>
      <c r="I62" s="69">
        <v>0</v>
      </c>
    </row>
    <row r="63" spans="2:10" x14ac:dyDescent="0.25">
      <c r="B63" s="118" t="s">
        <v>222</v>
      </c>
      <c r="C63" s="118"/>
      <c r="D63" s="118"/>
      <c r="E63" s="72" t="s">
        <v>150</v>
      </c>
      <c r="F63" s="71">
        <v>1690</v>
      </c>
      <c r="G63" s="71">
        <v>0</v>
      </c>
      <c r="H63" s="71">
        <v>0</v>
      </c>
      <c r="I63" s="69">
        <f t="shared" si="0"/>
        <v>0</v>
      </c>
    </row>
    <row r="64" spans="2:10" ht="38.25" x14ac:dyDescent="0.25">
      <c r="B64" s="128" t="s">
        <v>185</v>
      </c>
      <c r="C64" s="129"/>
      <c r="D64" s="130"/>
      <c r="E64" s="65" t="s">
        <v>186</v>
      </c>
      <c r="F64" s="68">
        <v>1460</v>
      </c>
      <c r="G64" s="69">
        <v>0</v>
      </c>
      <c r="H64" s="69">
        <v>725.55</v>
      </c>
      <c r="I64" s="69">
        <f t="shared" si="0"/>
        <v>49.695205479452056</v>
      </c>
      <c r="J64" s="41"/>
    </row>
    <row r="65" spans="2:10" ht="15" customHeight="1" x14ac:dyDescent="0.25">
      <c r="B65" s="118" t="s">
        <v>191</v>
      </c>
      <c r="C65" s="118"/>
      <c r="D65" s="118"/>
      <c r="E65" s="72" t="s">
        <v>13</v>
      </c>
      <c r="F65" s="71">
        <v>1460</v>
      </c>
      <c r="G65" s="71">
        <v>0</v>
      </c>
      <c r="H65" s="71">
        <v>725.55</v>
      </c>
      <c r="I65" s="69">
        <f t="shared" si="0"/>
        <v>49.695205479452056</v>
      </c>
    </row>
    <row r="66" spans="2:10" ht="15" customHeight="1" x14ac:dyDescent="0.25">
      <c r="B66" s="118" t="s">
        <v>215</v>
      </c>
      <c r="C66" s="118"/>
      <c r="D66" s="118"/>
      <c r="E66" s="72" t="s">
        <v>122</v>
      </c>
      <c r="F66" s="71">
        <v>1460</v>
      </c>
      <c r="G66" s="71">
        <v>0</v>
      </c>
      <c r="H66" s="71">
        <v>725.55</v>
      </c>
      <c r="I66" s="69">
        <f t="shared" si="0"/>
        <v>49.695205479452056</v>
      </c>
    </row>
    <row r="67" spans="2:10" x14ac:dyDescent="0.25">
      <c r="B67" s="128" t="s">
        <v>187</v>
      </c>
      <c r="C67" s="129"/>
      <c r="D67" s="130"/>
      <c r="E67" s="65" t="s">
        <v>188</v>
      </c>
      <c r="F67" s="68">
        <v>540</v>
      </c>
      <c r="G67" s="69">
        <v>0</v>
      </c>
      <c r="H67" s="69">
        <v>0</v>
      </c>
      <c r="I67" s="69">
        <f t="shared" si="0"/>
        <v>0</v>
      </c>
      <c r="J67" s="41"/>
    </row>
    <row r="68" spans="2:10" ht="15" customHeight="1" x14ac:dyDescent="0.25">
      <c r="B68" s="118" t="s">
        <v>223</v>
      </c>
      <c r="C68" s="118"/>
      <c r="D68" s="118"/>
      <c r="E68" s="72" t="s">
        <v>141</v>
      </c>
      <c r="F68" s="71">
        <v>540</v>
      </c>
      <c r="G68" s="71">
        <v>0</v>
      </c>
      <c r="H68" s="71">
        <v>0</v>
      </c>
      <c r="I68" s="69">
        <f t="shared" si="0"/>
        <v>0</v>
      </c>
    </row>
    <row r="69" spans="2:10" ht="15" customHeight="1" x14ac:dyDescent="0.25">
      <c r="B69" s="118" t="s">
        <v>224</v>
      </c>
      <c r="C69" s="118"/>
      <c r="D69" s="118"/>
      <c r="E69" s="72" t="s">
        <v>142</v>
      </c>
      <c r="F69" s="71">
        <v>540</v>
      </c>
      <c r="G69" s="71">
        <v>0</v>
      </c>
      <c r="H69" s="71">
        <v>0</v>
      </c>
      <c r="I69" s="69">
        <f t="shared" si="0"/>
        <v>0</v>
      </c>
    </row>
    <row r="70" spans="2:10" x14ac:dyDescent="0.25">
      <c r="B70" s="128" t="s">
        <v>189</v>
      </c>
      <c r="C70" s="129"/>
      <c r="D70" s="130"/>
      <c r="E70" s="65" t="s">
        <v>190</v>
      </c>
      <c r="F70" s="68">
        <v>151230</v>
      </c>
      <c r="G70" s="69">
        <v>0</v>
      </c>
      <c r="H70" s="69">
        <v>85644.17</v>
      </c>
      <c r="I70" s="69">
        <f t="shared" si="0"/>
        <v>56.63173312173511</v>
      </c>
      <c r="J70" s="41"/>
    </row>
    <row r="71" spans="2:10" x14ac:dyDescent="0.25">
      <c r="B71" s="128" t="s">
        <v>165</v>
      </c>
      <c r="C71" s="129"/>
      <c r="D71" s="130"/>
      <c r="E71" s="65" t="s">
        <v>166</v>
      </c>
      <c r="F71" s="68">
        <v>151230</v>
      </c>
      <c r="G71" s="69">
        <v>0</v>
      </c>
      <c r="H71" s="69">
        <v>85644.17</v>
      </c>
      <c r="I71" s="69">
        <f t="shared" si="0"/>
        <v>56.63173312173511</v>
      </c>
      <c r="J71" s="41"/>
    </row>
    <row r="72" spans="2:10" x14ac:dyDescent="0.25">
      <c r="B72" s="128" t="s">
        <v>167</v>
      </c>
      <c r="C72" s="129"/>
      <c r="D72" s="130"/>
      <c r="E72" s="65" t="s">
        <v>168</v>
      </c>
      <c r="F72" s="68">
        <v>151230</v>
      </c>
      <c r="G72" s="69">
        <v>0</v>
      </c>
      <c r="H72" s="69">
        <v>85644.17</v>
      </c>
      <c r="I72" s="69">
        <f t="shared" si="0"/>
        <v>56.63173312173511</v>
      </c>
      <c r="J72" s="41"/>
    </row>
    <row r="73" spans="2:10" ht="35.25" customHeight="1" x14ac:dyDescent="0.25">
      <c r="B73" s="118" t="s">
        <v>191</v>
      </c>
      <c r="C73" s="118"/>
      <c r="D73" s="118"/>
      <c r="E73" s="72" t="s">
        <v>13</v>
      </c>
      <c r="F73" s="71">
        <v>149500</v>
      </c>
      <c r="G73" s="69">
        <v>0</v>
      </c>
      <c r="H73" s="71">
        <v>84820.54</v>
      </c>
      <c r="I73" s="69">
        <f t="shared" si="0"/>
        <v>56.736147157190629</v>
      </c>
    </row>
    <row r="74" spans="2:10" ht="15" customHeight="1" x14ac:dyDescent="0.25">
      <c r="B74" s="118" t="s">
        <v>225</v>
      </c>
      <c r="C74" s="118"/>
      <c r="D74" s="118"/>
      <c r="E74" s="72" t="s">
        <v>32</v>
      </c>
      <c r="F74" s="71">
        <v>1060</v>
      </c>
      <c r="G74" s="69">
        <v>0</v>
      </c>
      <c r="H74" s="71">
        <v>933.35</v>
      </c>
      <c r="I74" s="69">
        <f t="shared" si="0"/>
        <v>88.051886792452834</v>
      </c>
    </row>
    <row r="75" spans="2:10" ht="15" customHeight="1" x14ac:dyDescent="0.25">
      <c r="B75" s="118" t="s">
        <v>226</v>
      </c>
      <c r="C75" s="118"/>
      <c r="D75" s="118"/>
      <c r="E75" s="72" t="s">
        <v>106</v>
      </c>
      <c r="F75" s="71">
        <v>1060</v>
      </c>
      <c r="G75" s="69">
        <v>0</v>
      </c>
      <c r="H75" s="71">
        <v>870.78</v>
      </c>
      <c r="I75" s="69">
        <f t="shared" si="0"/>
        <v>82.149056603773587</v>
      </c>
    </row>
    <row r="76" spans="2:10" ht="15" customHeight="1" x14ac:dyDescent="0.25">
      <c r="B76" s="118" t="s">
        <v>227</v>
      </c>
      <c r="C76" s="118"/>
      <c r="D76" s="118"/>
      <c r="E76" s="72" t="s">
        <v>109</v>
      </c>
      <c r="F76" s="71">
        <v>8890</v>
      </c>
      <c r="G76" s="69">
        <v>0</v>
      </c>
      <c r="H76" s="71">
        <v>11303.99</v>
      </c>
      <c r="I76" s="69">
        <f t="shared" si="0"/>
        <v>127.15399325084364</v>
      </c>
    </row>
    <row r="77" spans="2:10" ht="15" customHeight="1" x14ac:dyDescent="0.25">
      <c r="B77" s="118" t="s">
        <v>205</v>
      </c>
      <c r="C77" s="118"/>
      <c r="D77" s="118"/>
      <c r="E77" s="72" t="s">
        <v>110</v>
      </c>
      <c r="F77" s="71">
        <v>0</v>
      </c>
      <c r="G77" s="69">
        <v>0</v>
      </c>
      <c r="H77" s="71">
        <v>0</v>
      </c>
      <c r="I77" s="69">
        <v>0</v>
      </c>
    </row>
    <row r="78" spans="2:10" x14ac:dyDescent="0.25">
      <c r="B78" s="118" t="s">
        <v>192</v>
      </c>
      <c r="C78" s="118"/>
      <c r="D78" s="118"/>
      <c r="E78" s="72" t="s">
        <v>111</v>
      </c>
      <c r="F78" s="71">
        <v>88000</v>
      </c>
      <c r="G78" s="69">
        <v>0</v>
      </c>
      <c r="H78" s="71">
        <v>43725.4</v>
      </c>
      <c r="I78" s="69">
        <f t="shared" si="0"/>
        <v>49.687954545454552</v>
      </c>
    </row>
    <row r="79" spans="2:10" ht="15" customHeight="1" x14ac:dyDescent="0.25">
      <c r="B79" s="118" t="s">
        <v>228</v>
      </c>
      <c r="C79" s="118"/>
      <c r="D79" s="118"/>
      <c r="E79" s="72" t="s">
        <v>112</v>
      </c>
      <c r="F79" s="71">
        <v>3720</v>
      </c>
      <c r="G79" s="69">
        <v>0</v>
      </c>
      <c r="H79" s="71">
        <v>3926.9</v>
      </c>
      <c r="I79" s="69">
        <f t="shared" si="0"/>
        <v>105.56182795698925</v>
      </c>
    </row>
    <row r="80" spans="2:10" ht="15" customHeight="1" x14ac:dyDescent="0.25">
      <c r="B80" s="118" t="s">
        <v>206</v>
      </c>
      <c r="C80" s="118"/>
      <c r="D80" s="118"/>
      <c r="E80" s="72" t="s">
        <v>207</v>
      </c>
      <c r="F80" s="71">
        <v>1590</v>
      </c>
      <c r="G80" s="69">
        <v>0</v>
      </c>
      <c r="H80" s="71">
        <v>769.24</v>
      </c>
      <c r="I80" s="69">
        <f t="shared" si="0"/>
        <v>48.37987421383648</v>
      </c>
    </row>
    <row r="81" spans="2:9" ht="15" customHeight="1" x14ac:dyDescent="0.25">
      <c r="B81" s="118" t="s">
        <v>229</v>
      </c>
      <c r="C81" s="118"/>
      <c r="D81" s="118"/>
      <c r="E81" s="72" t="s">
        <v>114</v>
      </c>
      <c r="F81" s="71">
        <v>400</v>
      </c>
      <c r="G81" s="69">
        <v>0</v>
      </c>
      <c r="H81" s="71">
        <v>412.32</v>
      </c>
      <c r="I81" s="69">
        <f t="shared" si="0"/>
        <v>103.08</v>
      </c>
    </row>
    <row r="82" spans="2:9" ht="15" customHeight="1" x14ac:dyDescent="0.25">
      <c r="B82" s="118" t="s">
        <v>212</v>
      </c>
      <c r="C82" s="118"/>
      <c r="D82" s="118"/>
      <c r="E82" s="72" t="s">
        <v>116</v>
      </c>
      <c r="F82" s="71">
        <v>3720</v>
      </c>
      <c r="G82" s="69">
        <v>0</v>
      </c>
      <c r="H82" s="71">
        <v>1055.1300000000001</v>
      </c>
      <c r="I82" s="69">
        <f t="shared" si="0"/>
        <v>28.363709677419358</v>
      </c>
    </row>
    <row r="83" spans="2:9" ht="15" customHeight="1" x14ac:dyDescent="0.25">
      <c r="B83" s="118" t="s">
        <v>216</v>
      </c>
      <c r="C83" s="118"/>
      <c r="D83" s="118"/>
      <c r="E83" s="72" t="s">
        <v>117</v>
      </c>
      <c r="F83" s="71">
        <v>17290</v>
      </c>
      <c r="G83" s="69">
        <v>0</v>
      </c>
      <c r="H83" s="71">
        <v>5054.25</v>
      </c>
      <c r="I83" s="69">
        <f t="shared" si="0"/>
        <v>29.232215153267781</v>
      </c>
    </row>
    <row r="84" spans="2:9" ht="15" customHeight="1" x14ac:dyDescent="0.25">
      <c r="B84" s="118" t="s">
        <v>230</v>
      </c>
      <c r="C84" s="118"/>
      <c r="D84" s="118"/>
      <c r="E84" s="72" t="s">
        <v>118</v>
      </c>
      <c r="F84" s="71">
        <v>270</v>
      </c>
      <c r="G84" s="69">
        <v>0</v>
      </c>
      <c r="H84" s="71">
        <v>63.72</v>
      </c>
      <c r="I84" s="69">
        <f t="shared" si="0"/>
        <v>23.599999999999998</v>
      </c>
    </row>
    <row r="85" spans="2:9" ht="15" customHeight="1" x14ac:dyDescent="0.25">
      <c r="B85" s="118" t="s">
        <v>231</v>
      </c>
      <c r="C85" s="118"/>
      <c r="D85" s="118"/>
      <c r="E85" s="72" t="s">
        <v>119</v>
      </c>
      <c r="F85" s="71">
        <v>14070</v>
      </c>
      <c r="G85" s="69">
        <v>0</v>
      </c>
      <c r="H85" s="71">
        <v>6843.04</v>
      </c>
      <c r="I85" s="69">
        <f t="shared" si="0"/>
        <v>48.635678749111584</v>
      </c>
    </row>
    <row r="86" spans="2:9" ht="15" customHeight="1" x14ac:dyDescent="0.25">
      <c r="B86" s="118" t="s">
        <v>193</v>
      </c>
      <c r="C86" s="118"/>
      <c r="D86" s="118"/>
      <c r="E86" s="72" t="s">
        <v>194</v>
      </c>
      <c r="F86" s="71">
        <v>2790</v>
      </c>
      <c r="G86" s="69">
        <v>0</v>
      </c>
      <c r="H86" s="71">
        <v>5589.06</v>
      </c>
      <c r="I86" s="69">
        <f t="shared" si="0"/>
        <v>200.32473118279572</v>
      </c>
    </row>
    <row r="87" spans="2:9" ht="15" customHeight="1" x14ac:dyDescent="0.25">
      <c r="B87" s="118" t="s">
        <v>215</v>
      </c>
      <c r="C87" s="118"/>
      <c r="D87" s="118"/>
      <c r="E87" s="72" t="s">
        <v>122</v>
      </c>
      <c r="F87" s="71">
        <v>660</v>
      </c>
      <c r="G87" s="69">
        <v>0</v>
      </c>
      <c r="H87" s="71">
        <v>344.21</v>
      </c>
      <c r="I87" s="69">
        <f t="shared" si="0"/>
        <v>52.153030303030299</v>
      </c>
    </row>
    <row r="88" spans="2:9" ht="15" customHeight="1" x14ac:dyDescent="0.25">
      <c r="B88" s="118" t="s">
        <v>232</v>
      </c>
      <c r="C88" s="118"/>
      <c r="D88" s="118"/>
      <c r="E88" s="72" t="s">
        <v>123</v>
      </c>
      <c r="F88" s="71">
        <v>1860</v>
      </c>
      <c r="G88" s="69">
        <v>0</v>
      </c>
      <c r="H88" s="71">
        <v>1001.28</v>
      </c>
      <c r="I88" s="69">
        <f t="shared" si="0"/>
        <v>53.832258064516125</v>
      </c>
    </row>
    <row r="89" spans="2:9" ht="15" customHeight="1" x14ac:dyDescent="0.25">
      <c r="B89" s="118" t="s">
        <v>208</v>
      </c>
      <c r="C89" s="118"/>
      <c r="D89" s="118"/>
      <c r="E89" s="72" t="s">
        <v>124</v>
      </c>
      <c r="F89" s="71">
        <v>1190</v>
      </c>
      <c r="G89" s="69">
        <v>0</v>
      </c>
      <c r="H89" s="71">
        <v>2510.37</v>
      </c>
      <c r="I89" s="69">
        <f t="shared" si="0"/>
        <v>210.95546218487394</v>
      </c>
    </row>
    <row r="90" spans="2:9" ht="15" customHeight="1" x14ac:dyDescent="0.25">
      <c r="B90" s="118" t="s">
        <v>233</v>
      </c>
      <c r="C90" s="118"/>
      <c r="D90" s="118"/>
      <c r="E90" s="72" t="s">
        <v>127</v>
      </c>
      <c r="F90" s="71">
        <v>1060</v>
      </c>
      <c r="G90" s="69">
        <v>0</v>
      </c>
      <c r="H90" s="71">
        <v>0</v>
      </c>
      <c r="I90" s="69">
        <f t="shared" si="0"/>
        <v>0</v>
      </c>
    </row>
    <row r="91" spans="2:9" ht="15" customHeight="1" x14ac:dyDescent="0.25">
      <c r="B91" s="118" t="s">
        <v>234</v>
      </c>
      <c r="C91" s="118"/>
      <c r="D91" s="118"/>
      <c r="E91" s="72" t="s">
        <v>128</v>
      </c>
      <c r="F91" s="71">
        <v>270</v>
      </c>
      <c r="G91" s="69">
        <v>0</v>
      </c>
      <c r="H91" s="71">
        <v>270</v>
      </c>
      <c r="I91" s="69">
        <f t="shared" si="0"/>
        <v>100</v>
      </c>
    </row>
    <row r="92" spans="2:9" ht="15" customHeight="1" x14ac:dyDescent="0.25">
      <c r="B92" s="118" t="s">
        <v>235</v>
      </c>
      <c r="C92" s="118"/>
      <c r="D92" s="118"/>
      <c r="E92" s="72" t="s">
        <v>129</v>
      </c>
      <c r="F92" s="71">
        <v>270</v>
      </c>
      <c r="G92" s="69">
        <v>0</v>
      </c>
      <c r="H92" s="71">
        <v>108.09</v>
      </c>
      <c r="I92" s="69">
        <f t="shared" si="0"/>
        <v>40.033333333333331</v>
      </c>
    </row>
    <row r="93" spans="2:9" ht="15" customHeight="1" x14ac:dyDescent="0.25">
      <c r="B93" s="118" t="s">
        <v>236</v>
      </c>
      <c r="C93" s="118"/>
      <c r="D93" s="118"/>
      <c r="E93" s="72" t="s">
        <v>130</v>
      </c>
      <c r="F93" s="71">
        <v>0</v>
      </c>
      <c r="G93" s="69">
        <v>0</v>
      </c>
      <c r="H93" s="71">
        <v>0</v>
      </c>
      <c r="I93" s="69">
        <v>0</v>
      </c>
    </row>
    <row r="94" spans="2:9" ht="15" customHeight="1" x14ac:dyDescent="0.25">
      <c r="B94" s="118" t="s">
        <v>213</v>
      </c>
      <c r="C94" s="118"/>
      <c r="D94" s="118"/>
      <c r="E94" s="72" t="s">
        <v>125</v>
      </c>
      <c r="F94" s="71">
        <v>1330</v>
      </c>
      <c r="G94" s="69">
        <v>0</v>
      </c>
      <c r="H94" s="71">
        <v>39.409999999999997</v>
      </c>
      <c r="I94" s="69">
        <f t="shared" si="0"/>
        <v>2.9631578947368418</v>
      </c>
    </row>
    <row r="95" spans="2:9" ht="15" customHeight="1" x14ac:dyDescent="0.25">
      <c r="B95" s="118" t="s">
        <v>237</v>
      </c>
      <c r="C95" s="118"/>
      <c r="D95" s="118"/>
      <c r="E95" s="72" t="s">
        <v>132</v>
      </c>
      <c r="F95" s="71">
        <v>1730</v>
      </c>
      <c r="G95" s="69">
        <v>0</v>
      </c>
      <c r="H95" s="71">
        <v>823.63</v>
      </c>
      <c r="I95" s="69">
        <f t="shared" si="0"/>
        <v>47.608670520231215</v>
      </c>
    </row>
    <row r="96" spans="2:9" ht="15" customHeight="1" x14ac:dyDescent="0.25">
      <c r="B96" s="118" t="s">
        <v>238</v>
      </c>
      <c r="C96" s="118"/>
      <c r="D96" s="118"/>
      <c r="E96" s="72" t="s">
        <v>134</v>
      </c>
      <c r="F96" s="71">
        <v>1330</v>
      </c>
      <c r="G96" s="69">
        <v>0</v>
      </c>
      <c r="H96" s="71">
        <v>823.63</v>
      </c>
      <c r="I96" s="69">
        <f t="shared" si="0"/>
        <v>61.927067669172928</v>
      </c>
    </row>
    <row r="97" spans="2:10" ht="15" customHeight="1" x14ac:dyDescent="0.25">
      <c r="B97" s="118" t="s">
        <v>239</v>
      </c>
      <c r="C97" s="118"/>
      <c r="D97" s="118"/>
      <c r="E97" s="72" t="s">
        <v>135</v>
      </c>
      <c r="F97" s="71">
        <v>130</v>
      </c>
      <c r="G97" s="69">
        <v>0</v>
      </c>
      <c r="H97" s="71">
        <v>0</v>
      </c>
      <c r="I97" s="69">
        <f t="shared" si="0"/>
        <v>0</v>
      </c>
    </row>
    <row r="98" spans="2:10" ht="15" customHeight="1" x14ac:dyDescent="0.25">
      <c r="B98" s="118" t="s">
        <v>240</v>
      </c>
      <c r="C98" s="118"/>
      <c r="D98" s="118"/>
      <c r="E98" s="72" t="s">
        <v>136</v>
      </c>
      <c r="F98" s="71">
        <v>270</v>
      </c>
      <c r="G98" s="69">
        <v>0</v>
      </c>
      <c r="H98" s="71">
        <v>0</v>
      </c>
      <c r="I98" s="69">
        <f t="shared" si="0"/>
        <v>0</v>
      </c>
    </row>
    <row r="99" spans="2:10" x14ac:dyDescent="0.25">
      <c r="B99" s="128" t="s">
        <v>241</v>
      </c>
      <c r="C99" s="129"/>
      <c r="D99" s="130"/>
      <c r="E99" s="42" t="s">
        <v>242</v>
      </c>
      <c r="F99" s="68">
        <v>30100</v>
      </c>
      <c r="G99" s="69">
        <v>0</v>
      </c>
      <c r="H99" s="69">
        <v>11631.72</v>
      </c>
      <c r="I99" s="69">
        <f t="shared" si="0"/>
        <v>38.643588039867105</v>
      </c>
      <c r="J99" s="41"/>
    </row>
    <row r="100" spans="2:10" x14ac:dyDescent="0.25">
      <c r="B100" s="141" t="s">
        <v>243</v>
      </c>
      <c r="C100" s="141"/>
      <c r="D100" s="141"/>
      <c r="E100" s="42" t="s">
        <v>242</v>
      </c>
      <c r="F100" s="68">
        <v>30100</v>
      </c>
      <c r="G100" s="69">
        <v>0</v>
      </c>
      <c r="H100" s="69">
        <v>11631.72</v>
      </c>
      <c r="I100" s="69">
        <f t="shared" si="0"/>
        <v>38.643588039867105</v>
      </c>
      <c r="J100" s="41"/>
    </row>
    <row r="101" spans="2:10" x14ac:dyDescent="0.25">
      <c r="B101" s="128" t="s">
        <v>165</v>
      </c>
      <c r="C101" s="129"/>
      <c r="D101" s="130"/>
      <c r="E101" s="42" t="s">
        <v>166</v>
      </c>
      <c r="F101" s="68">
        <v>30100</v>
      </c>
      <c r="G101" s="69">
        <v>0</v>
      </c>
      <c r="H101" s="69">
        <v>11631.72</v>
      </c>
      <c r="I101" s="69">
        <f t="shared" si="0"/>
        <v>38.643588039867105</v>
      </c>
      <c r="J101" s="41"/>
    </row>
    <row r="102" spans="2:10" x14ac:dyDescent="0.25">
      <c r="B102" s="128" t="s">
        <v>167</v>
      </c>
      <c r="C102" s="129"/>
      <c r="D102" s="130"/>
      <c r="E102" s="40" t="s">
        <v>168</v>
      </c>
      <c r="F102" s="68">
        <v>22800</v>
      </c>
      <c r="G102" s="69">
        <v>0</v>
      </c>
      <c r="H102" s="69">
        <v>9092.59</v>
      </c>
      <c r="I102" s="69">
        <f t="shared" si="0"/>
        <v>39.879780701754385</v>
      </c>
      <c r="J102" s="41"/>
    </row>
    <row r="103" spans="2:10" ht="15" customHeight="1" x14ac:dyDescent="0.25">
      <c r="B103" s="118" t="s">
        <v>196</v>
      </c>
      <c r="C103" s="118"/>
      <c r="D103" s="118"/>
      <c r="E103" s="72" t="s">
        <v>5</v>
      </c>
      <c r="F103" s="71">
        <v>2700</v>
      </c>
      <c r="G103" s="69">
        <v>0</v>
      </c>
      <c r="H103" s="71">
        <v>0</v>
      </c>
      <c r="I103" s="69">
        <f t="shared" si="0"/>
        <v>0</v>
      </c>
    </row>
    <row r="104" spans="2:10" ht="15" customHeight="1" x14ac:dyDescent="0.25">
      <c r="B104" s="118" t="s">
        <v>199</v>
      </c>
      <c r="C104" s="118"/>
      <c r="D104" s="118"/>
      <c r="E104" s="72" t="s">
        <v>101</v>
      </c>
      <c r="F104" s="71">
        <v>2700</v>
      </c>
      <c r="G104" s="69">
        <v>0</v>
      </c>
      <c r="H104" s="71">
        <v>0</v>
      </c>
      <c r="I104" s="69">
        <f t="shared" si="0"/>
        <v>0</v>
      </c>
    </row>
    <row r="105" spans="2:10" ht="15" customHeight="1" x14ac:dyDescent="0.25">
      <c r="B105" s="118" t="s">
        <v>191</v>
      </c>
      <c r="C105" s="118"/>
      <c r="D105" s="118"/>
      <c r="E105" s="72" t="s">
        <v>13</v>
      </c>
      <c r="F105" s="71">
        <v>20100</v>
      </c>
      <c r="G105" s="69">
        <v>0</v>
      </c>
      <c r="H105" s="71">
        <v>9092.59</v>
      </c>
      <c r="I105" s="69">
        <f t="shared" si="0"/>
        <v>45.23676616915423</v>
      </c>
    </row>
    <row r="106" spans="2:10" ht="15" customHeight="1" x14ac:dyDescent="0.25">
      <c r="B106" s="118" t="s">
        <v>225</v>
      </c>
      <c r="C106" s="118"/>
      <c r="D106" s="118"/>
      <c r="E106" s="72" t="s">
        <v>32</v>
      </c>
      <c r="F106" s="71">
        <v>5000</v>
      </c>
      <c r="G106" s="69">
        <v>0</v>
      </c>
      <c r="H106" s="71">
        <v>4109.0200000000004</v>
      </c>
      <c r="I106" s="69">
        <f t="shared" si="0"/>
        <v>82.180400000000006</v>
      </c>
    </row>
    <row r="107" spans="2:10" ht="15" customHeight="1" x14ac:dyDescent="0.25">
      <c r="B107" s="118" t="s">
        <v>226</v>
      </c>
      <c r="C107" s="118"/>
      <c r="D107" s="118"/>
      <c r="E107" s="72" t="s">
        <v>106</v>
      </c>
      <c r="F107" s="71">
        <v>1800</v>
      </c>
      <c r="G107" s="69">
        <v>0</v>
      </c>
      <c r="H107" s="71">
        <v>460</v>
      </c>
      <c r="I107" s="69">
        <f t="shared" si="0"/>
        <v>25.555555555555554</v>
      </c>
    </row>
    <row r="108" spans="2:10" ht="15" customHeight="1" x14ac:dyDescent="0.25">
      <c r="B108" s="118" t="s">
        <v>244</v>
      </c>
      <c r="C108" s="118"/>
      <c r="D108" s="118"/>
      <c r="E108" s="72" t="s">
        <v>107</v>
      </c>
      <c r="F108" s="71">
        <v>300</v>
      </c>
      <c r="G108" s="69">
        <v>0</v>
      </c>
      <c r="H108" s="71">
        <v>194.16</v>
      </c>
      <c r="I108" s="69">
        <f t="shared" si="0"/>
        <v>64.72</v>
      </c>
    </row>
    <row r="109" spans="2:10" ht="15" customHeight="1" x14ac:dyDescent="0.25">
      <c r="B109" s="118" t="s">
        <v>227</v>
      </c>
      <c r="C109" s="118"/>
      <c r="D109" s="118"/>
      <c r="E109" s="72" t="s">
        <v>109</v>
      </c>
      <c r="F109" s="71">
        <v>1000</v>
      </c>
      <c r="G109" s="69">
        <v>0</v>
      </c>
      <c r="H109" s="71">
        <v>0</v>
      </c>
      <c r="I109" s="69">
        <f t="shared" si="0"/>
        <v>0</v>
      </c>
    </row>
    <row r="110" spans="2:10" ht="15" customHeight="1" x14ac:dyDescent="0.25">
      <c r="B110" s="118" t="s">
        <v>205</v>
      </c>
      <c r="C110" s="118"/>
      <c r="D110" s="118"/>
      <c r="E110" s="72" t="s">
        <v>110</v>
      </c>
      <c r="F110" s="71">
        <v>300</v>
      </c>
      <c r="G110" s="69">
        <v>0</v>
      </c>
      <c r="H110" s="71">
        <v>57.1</v>
      </c>
      <c r="I110" s="69">
        <f t="shared" si="0"/>
        <v>19.033333333333331</v>
      </c>
    </row>
    <row r="111" spans="2:10" x14ac:dyDescent="0.25">
      <c r="B111" s="118" t="s">
        <v>192</v>
      </c>
      <c r="C111" s="118"/>
      <c r="D111" s="118"/>
      <c r="E111" s="72" t="s">
        <v>111</v>
      </c>
      <c r="F111" s="71">
        <v>200</v>
      </c>
      <c r="G111" s="69">
        <v>0</v>
      </c>
      <c r="H111" s="71">
        <v>67.02</v>
      </c>
      <c r="I111" s="69">
        <f t="shared" si="0"/>
        <v>33.51</v>
      </c>
    </row>
    <row r="112" spans="2:10" ht="15" customHeight="1" x14ac:dyDescent="0.25">
      <c r="B112" s="118" t="s">
        <v>228</v>
      </c>
      <c r="C112" s="118"/>
      <c r="D112" s="118"/>
      <c r="E112" s="72" t="s">
        <v>112</v>
      </c>
      <c r="F112" s="71">
        <v>2500</v>
      </c>
      <c r="G112" s="69">
        <v>0</v>
      </c>
      <c r="H112" s="71">
        <v>87.45</v>
      </c>
      <c r="I112" s="69">
        <f t="shared" si="0"/>
        <v>3.4980000000000002</v>
      </c>
    </row>
    <row r="113" spans="2:17" ht="15" customHeight="1" x14ac:dyDescent="0.25">
      <c r="B113" s="118" t="s">
        <v>206</v>
      </c>
      <c r="C113" s="118"/>
      <c r="D113" s="118"/>
      <c r="E113" s="72" t="s">
        <v>207</v>
      </c>
      <c r="F113" s="71">
        <v>1500</v>
      </c>
      <c r="G113" s="69">
        <v>0</v>
      </c>
      <c r="H113" s="71">
        <v>275.14999999999998</v>
      </c>
      <c r="I113" s="69">
        <f t="shared" si="0"/>
        <v>18.34333333333333</v>
      </c>
    </row>
    <row r="114" spans="2:17" ht="15" customHeight="1" x14ac:dyDescent="0.25">
      <c r="B114" s="118" t="s">
        <v>229</v>
      </c>
      <c r="C114" s="118"/>
      <c r="D114" s="118"/>
      <c r="E114" s="72" t="s">
        <v>114</v>
      </c>
      <c r="F114" s="71">
        <v>1500</v>
      </c>
      <c r="G114" s="69">
        <v>0</v>
      </c>
      <c r="H114" s="71">
        <v>560.04999999999995</v>
      </c>
      <c r="I114" s="69">
        <f t="shared" si="0"/>
        <v>37.336666666666659</v>
      </c>
    </row>
    <row r="115" spans="2:17" ht="15" customHeight="1" x14ac:dyDescent="0.25">
      <c r="B115" s="118" t="s">
        <v>216</v>
      </c>
      <c r="C115" s="118"/>
      <c r="D115" s="118"/>
      <c r="E115" s="72" t="s">
        <v>117</v>
      </c>
      <c r="F115" s="71">
        <v>0</v>
      </c>
      <c r="G115" s="69">
        <v>0</v>
      </c>
      <c r="H115" s="71">
        <v>0</v>
      </c>
      <c r="I115" s="69">
        <v>0</v>
      </c>
    </row>
    <row r="116" spans="2:17" ht="15" customHeight="1" x14ac:dyDescent="0.25">
      <c r="B116" s="118" t="s">
        <v>230</v>
      </c>
      <c r="C116" s="118"/>
      <c r="D116" s="118"/>
      <c r="E116" s="72" t="s">
        <v>118</v>
      </c>
      <c r="F116" s="71">
        <v>0</v>
      </c>
      <c r="G116" s="69">
        <v>0</v>
      </c>
      <c r="H116" s="71">
        <v>0</v>
      </c>
      <c r="I116" s="69">
        <v>0</v>
      </c>
    </row>
    <row r="117" spans="2:17" ht="15" customHeight="1" x14ac:dyDescent="0.25">
      <c r="B117" s="118" t="s">
        <v>245</v>
      </c>
      <c r="C117" s="118"/>
      <c r="D117" s="118"/>
      <c r="E117" s="72" t="s">
        <v>120</v>
      </c>
      <c r="F117" s="71">
        <v>2000</v>
      </c>
      <c r="G117" s="69">
        <v>0</v>
      </c>
      <c r="H117" s="71">
        <v>1225.3</v>
      </c>
      <c r="I117" s="69">
        <f t="shared" si="0"/>
        <v>61.265000000000001</v>
      </c>
    </row>
    <row r="118" spans="2:17" ht="15" customHeight="1" x14ac:dyDescent="0.25">
      <c r="B118" s="118" t="s">
        <v>215</v>
      </c>
      <c r="C118" s="118"/>
      <c r="D118" s="118"/>
      <c r="E118" s="72" t="s">
        <v>122</v>
      </c>
      <c r="F118" s="71">
        <v>2000</v>
      </c>
      <c r="G118" s="69">
        <v>0</v>
      </c>
      <c r="H118" s="71">
        <v>650</v>
      </c>
      <c r="I118" s="69">
        <f t="shared" si="0"/>
        <v>32.5</v>
      </c>
    </row>
    <row r="119" spans="2:17" ht="15" customHeight="1" x14ac:dyDescent="0.25">
      <c r="B119" s="118" t="s">
        <v>208</v>
      </c>
      <c r="C119" s="118"/>
      <c r="D119" s="118"/>
      <c r="E119" s="72" t="s">
        <v>124</v>
      </c>
      <c r="F119" s="71">
        <v>500</v>
      </c>
      <c r="G119" s="69">
        <v>0</v>
      </c>
      <c r="H119" s="71">
        <v>362.5</v>
      </c>
      <c r="I119" s="69">
        <f t="shared" si="0"/>
        <v>72.5</v>
      </c>
    </row>
    <row r="120" spans="2:17" ht="15" customHeight="1" x14ac:dyDescent="0.25">
      <c r="B120" s="118" t="s">
        <v>234</v>
      </c>
      <c r="C120" s="118"/>
      <c r="D120" s="118"/>
      <c r="E120" s="72" t="s">
        <v>128</v>
      </c>
      <c r="F120" s="71">
        <v>600</v>
      </c>
      <c r="G120" s="69">
        <v>0</v>
      </c>
      <c r="H120" s="71">
        <v>379.29</v>
      </c>
      <c r="I120" s="69">
        <f t="shared" si="0"/>
        <v>63.214999999999996</v>
      </c>
    </row>
    <row r="121" spans="2:17" ht="15" customHeight="1" x14ac:dyDescent="0.25">
      <c r="B121" s="118" t="s">
        <v>236</v>
      </c>
      <c r="C121" s="118"/>
      <c r="D121" s="118"/>
      <c r="E121" s="72" t="s">
        <v>130</v>
      </c>
      <c r="F121" s="71">
        <v>900</v>
      </c>
      <c r="G121" s="69">
        <v>0</v>
      </c>
      <c r="H121" s="71">
        <v>457.89</v>
      </c>
      <c r="I121" s="69">
        <f t="shared" si="0"/>
        <v>50.876666666666672</v>
      </c>
    </row>
    <row r="122" spans="2:17" ht="15" customHeight="1" x14ac:dyDescent="0.25">
      <c r="B122" s="118" t="s">
        <v>213</v>
      </c>
      <c r="C122" s="118"/>
      <c r="D122" s="118"/>
      <c r="E122" s="72" t="s">
        <v>125</v>
      </c>
      <c r="F122" s="71">
        <v>0</v>
      </c>
      <c r="G122" s="69">
        <v>0</v>
      </c>
      <c r="H122" s="71">
        <v>207.66</v>
      </c>
      <c r="I122" s="69">
        <v>0</v>
      </c>
      <c r="J122" s="76"/>
    </row>
    <row r="123" spans="2:17" x14ac:dyDescent="0.25">
      <c r="B123" s="128" t="s">
        <v>183</v>
      </c>
      <c r="C123" s="129"/>
      <c r="D123" s="130"/>
      <c r="E123" s="40" t="s">
        <v>184</v>
      </c>
      <c r="F123" s="68">
        <v>7300</v>
      </c>
      <c r="G123" s="69">
        <v>0</v>
      </c>
      <c r="H123" s="69">
        <v>2539.13</v>
      </c>
      <c r="I123" s="69">
        <f t="shared" si="0"/>
        <v>34.782602739726023</v>
      </c>
      <c r="J123" s="77"/>
    </row>
    <row r="124" spans="2:17" ht="15" customHeight="1" x14ac:dyDescent="0.25">
      <c r="B124" s="118" t="s">
        <v>209</v>
      </c>
      <c r="C124" s="118"/>
      <c r="D124" s="118"/>
      <c r="E124" s="72" t="s">
        <v>143</v>
      </c>
      <c r="F124" s="71">
        <v>7300</v>
      </c>
      <c r="G124" s="69">
        <v>0</v>
      </c>
      <c r="H124" s="71">
        <v>2539.13</v>
      </c>
      <c r="I124" s="69">
        <f t="shared" si="0"/>
        <v>34.782602739726023</v>
      </c>
      <c r="J124" s="78"/>
      <c r="K124" s="75"/>
      <c r="L124" s="74"/>
      <c r="M124" s="74"/>
      <c r="N124" s="75"/>
      <c r="O124" s="74"/>
    </row>
    <row r="125" spans="2:17" ht="15" customHeight="1" x14ac:dyDescent="0.25">
      <c r="B125" s="118" t="s">
        <v>210</v>
      </c>
      <c r="C125" s="118"/>
      <c r="D125" s="118"/>
      <c r="E125" s="72" t="s">
        <v>145</v>
      </c>
      <c r="F125" s="71">
        <v>3000</v>
      </c>
      <c r="G125" s="69">
        <v>0</v>
      </c>
      <c r="H125" s="71">
        <v>2293.4899999999998</v>
      </c>
      <c r="I125" s="69">
        <f t="shared" si="0"/>
        <v>76.449666666666658</v>
      </c>
      <c r="J125" s="75"/>
      <c r="K125" s="75"/>
      <c r="L125" s="74"/>
      <c r="M125" s="74"/>
      <c r="N125" s="75"/>
      <c r="O125" s="74"/>
    </row>
    <row r="126" spans="2:17" ht="15" customHeight="1" x14ac:dyDescent="0.25">
      <c r="B126" s="118" t="s">
        <v>211</v>
      </c>
      <c r="C126" s="118"/>
      <c r="D126" s="118"/>
      <c r="E126" s="72" t="s">
        <v>149</v>
      </c>
      <c r="F126" s="71">
        <v>3000</v>
      </c>
      <c r="G126" s="71">
        <v>0</v>
      </c>
      <c r="H126" s="79">
        <v>0</v>
      </c>
      <c r="I126" s="69">
        <f t="shared" si="0"/>
        <v>0</v>
      </c>
      <c r="J126" s="75"/>
      <c r="K126" s="75"/>
      <c r="L126" s="74"/>
      <c r="M126" s="74"/>
      <c r="N126" s="75"/>
      <c r="O126" s="74"/>
    </row>
    <row r="127" spans="2:17" x14ac:dyDescent="0.25">
      <c r="B127" s="118" t="s">
        <v>222</v>
      </c>
      <c r="C127" s="118"/>
      <c r="D127" s="118"/>
      <c r="E127" s="72" t="s">
        <v>150</v>
      </c>
      <c r="F127" s="71">
        <v>1300</v>
      </c>
      <c r="G127" s="71">
        <v>0</v>
      </c>
      <c r="H127" s="79">
        <v>245.64</v>
      </c>
      <c r="I127" s="69">
        <f t="shared" si="0"/>
        <v>18.895384615384614</v>
      </c>
      <c r="J127" s="75"/>
      <c r="K127" s="74"/>
      <c r="L127" s="74"/>
      <c r="M127" s="75"/>
      <c r="N127" s="74"/>
      <c r="O127" s="74"/>
      <c r="P127" s="131"/>
      <c r="Q127" s="132"/>
    </row>
    <row r="128" spans="2:17" x14ac:dyDescent="0.25">
      <c r="B128" s="141" t="s">
        <v>246</v>
      </c>
      <c r="C128" s="141"/>
      <c r="D128" s="141"/>
      <c r="E128" s="42" t="s">
        <v>247</v>
      </c>
      <c r="F128" s="68">
        <v>180000</v>
      </c>
      <c r="G128" s="69">
        <v>0</v>
      </c>
      <c r="H128" s="69">
        <v>52903.49</v>
      </c>
      <c r="I128" s="69">
        <f t="shared" si="0"/>
        <v>29.39082777777778</v>
      </c>
      <c r="J128" s="41"/>
    </row>
    <row r="129" spans="2:10" x14ac:dyDescent="0.25">
      <c r="B129" s="141" t="s">
        <v>248</v>
      </c>
      <c r="C129" s="141"/>
      <c r="D129" s="141"/>
      <c r="E129" s="42" t="s">
        <v>249</v>
      </c>
      <c r="F129" s="68">
        <v>180000</v>
      </c>
      <c r="G129" s="69">
        <v>0</v>
      </c>
      <c r="H129" s="69">
        <v>52903.49</v>
      </c>
      <c r="I129" s="69">
        <f t="shared" si="0"/>
        <v>29.39082777777778</v>
      </c>
      <c r="J129" s="41"/>
    </row>
    <row r="130" spans="2:10" x14ac:dyDescent="0.25">
      <c r="B130" s="128" t="s">
        <v>165</v>
      </c>
      <c r="C130" s="129"/>
      <c r="D130" s="130"/>
      <c r="E130" s="42" t="s">
        <v>166</v>
      </c>
      <c r="F130" s="68">
        <v>180000</v>
      </c>
      <c r="G130" s="69">
        <v>0</v>
      </c>
      <c r="H130" s="69">
        <v>52903.49</v>
      </c>
      <c r="I130" s="69">
        <f t="shared" si="0"/>
        <v>29.39082777777778</v>
      </c>
      <c r="J130" s="41"/>
    </row>
    <row r="131" spans="2:10" x14ac:dyDescent="0.25">
      <c r="B131" s="128" t="s">
        <v>167</v>
      </c>
      <c r="C131" s="129"/>
      <c r="D131" s="130"/>
      <c r="E131" s="42" t="s">
        <v>168</v>
      </c>
      <c r="F131" s="68">
        <v>17000</v>
      </c>
      <c r="G131" s="69">
        <v>0</v>
      </c>
      <c r="H131" s="69">
        <v>3299.67</v>
      </c>
      <c r="I131" s="69">
        <f t="shared" ref="I131:I185" si="1">(H131/F131)*100</f>
        <v>19.409823529411767</v>
      </c>
    </row>
    <row r="132" spans="2:10" ht="15" customHeight="1" x14ac:dyDescent="0.25">
      <c r="B132" s="118" t="s">
        <v>191</v>
      </c>
      <c r="C132" s="118"/>
      <c r="D132" s="118"/>
      <c r="E132" s="72" t="s">
        <v>13</v>
      </c>
      <c r="F132" s="71">
        <v>17000</v>
      </c>
      <c r="G132" s="69">
        <v>0</v>
      </c>
      <c r="H132" s="71">
        <v>3299.67</v>
      </c>
      <c r="I132" s="69">
        <f t="shared" si="1"/>
        <v>19.409823529411767</v>
      </c>
    </row>
    <row r="133" spans="2:10" ht="15" customHeight="1" x14ac:dyDescent="0.25">
      <c r="B133" s="118" t="s">
        <v>225</v>
      </c>
      <c r="C133" s="118"/>
      <c r="D133" s="118"/>
      <c r="E133" s="72" t="s">
        <v>32</v>
      </c>
      <c r="F133" s="71">
        <v>1000</v>
      </c>
      <c r="G133" s="69">
        <v>0</v>
      </c>
      <c r="H133" s="71">
        <v>0</v>
      </c>
      <c r="I133" s="69">
        <f t="shared" si="1"/>
        <v>0</v>
      </c>
    </row>
    <row r="134" spans="2:10" ht="15" customHeight="1" x14ac:dyDescent="0.25">
      <c r="B134" s="118" t="s">
        <v>215</v>
      </c>
      <c r="C134" s="118"/>
      <c r="D134" s="118"/>
      <c r="E134" s="72" t="s">
        <v>122</v>
      </c>
      <c r="F134" s="71">
        <v>500</v>
      </c>
      <c r="G134" s="69">
        <v>0</v>
      </c>
      <c r="H134" s="71">
        <v>265.22000000000003</v>
      </c>
      <c r="I134" s="69">
        <f t="shared" si="1"/>
        <v>53.044000000000004</v>
      </c>
    </row>
    <row r="135" spans="2:10" ht="15" customHeight="1" x14ac:dyDescent="0.25">
      <c r="B135" s="118" t="s">
        <v>232</v>
      </c>
      <c r="C135" s="118"/>
      <c r="D135" s="118"/>
      <c r="E135" s="72" t="s">
        <v>123</v>
      </c>
      <c r="F135" s="71">
        <v>2000</v>
      </c>
      <c r="G135" s="69">
        <v>0</v>
      </c>
      <c r="H135" s="71">
        <v>514.77</v>
      </c>
      <c r="I135" s="69">
        <f t="shared" si="1"/>
        <v>25.738499999999998</v>
      </c>
    </row>
    <row r="136" spans="2:10" ht="15" customHeight="1" x14ac:dyDescent="0.25">
      <c r="B136" s="118" t="s">
        <v>233</v>
      </c>
      <c r="C136" s="118"/>
      <c r="D136" s="118"/>
      <c r="E136" s="72" t="s">
        <v>127</v>
      </c>
      <c r="F136" s="71">
        <v>3500</v>
      </c>
      <c r="G136" s="69">
        <v>0</v>
      </c>
      <c r="H136" s="71">
        <v>0</v>
      </c>
      <c r="I136" s="69">
        <f t="shared" si="1"/>
        <v>0</v>
      </c>
    </row>
    <row r="137" spans="2:10" ht="15" customHeight="1" x14ac:dyDescent="0.25">
      <c r="B137" s="118" t="s">
        <v>213</v>
      </c>
      <c r="C137" s="118"/>
      <c r="D137" s="118"/>
      <c r="E137" s="72" t="s">
        <v>125</v>
      </c>
      <c r="F137" s="71">
        <v>10000</v>
      </c>
      <c r="G137" s="69">
        <v>0</v>
      </c>
      <c r="H137" s="71">
        <v>2519.6799999999998</v>
      </c>
      <c r="I137" s="69">
        <f t="shared" si="1"/>
        <v>25.196799999999996</v>
      </c>
    </row>
    <row r="138" spans="2:10" x14ac:dyDescent="0.25">
      <c r="B138" s="128" t="s">
        <v>169</v>
      </c>
      <c r="C138" s="129"/>
      <c r="D138" s="130"/>
      <c r="E138" s="42" t="s">
        <v>170</v>
      </c>
      <c r="F138" s="68">
        <v>55000</v>
      </c>
      <c r="G138" s="69">
        <v>0</v>
      </c>
      <c r="H138" s="69">
        <v>29765.65</v>
      </c>
      <c r="I138" s="69">
        <f t="shared" si="1"/>
        <v>54.119363636363637</v>
      </c>
    </row>
    <row r="139" spans="2:10" ht="15" customHeight="1" x14ac:dyDescent="0.25">
      <c r="B139" s="118" t="s">
        <v>196</v>
      </c>
      <c r="C139" s="118"/>
      <c r="D139" s="118"/>
      <c r="E139" s="72" t="s">
        <v>5</v>
      </c>
      <c r="F139" s="71">
        <v>55000</v>
      </c>
      <c r="G139" s="69">
        <v>0</v>
      </c>
      <c r="H139" s="71">
        <v>29765.65</v>
      </c>
      <c r="I139" s="69">
        <f t="shared" si="1"/>
        <v>54.119363636363637</v>
      </c>
    </row>
    <row r="140" spans="2:10" ht="15" customHeight="1" x14ac:dyDescent="0.25">
      <c r="B140" s="118" t="s">
        <v>197</v>
      </c>
      <c r="C140" s="118"/>
      <c r="D140" s="118"/>
      <c r="E140" s="72" t="s">
        <v>30</v>
      </c>
      <c r="F140" s="71">
        <v>55000</v>
      </c>
      <c r="G140" s="69">
        <v>0</v>
      </c>
      <c r="H140" s="71">
        <v>25549.89</v>
      </c>
      <c r="I140" s="69">
        <f t="shared" si="1"/>
        <v>46.454345454545454</v>
      </c>
    </row>
    <row r="141" spans="2:10" ht="15" customHeight="1" x14ac:dyDescent="0.25">
      <c r="B141" s="118" t="s">
        <v>200</v>
      </c>
      <c r="C141" s="118"/>
      <c r="D141" s="118"/>
      <c r="E141" s="72" t="s">
        <v>201</v>
      </c>
      <c r="F141" s="71">
        <v>0</v>
      </c>
      <c r="G141" s="69">
        <v>0</v>
      </c>
      <c r="H141" s="71">
        <v>4215.76</v>
      </c>
      <c r="I141" s="69">
        <v>0</v>
      </c>
    </row>
    <row r="142" spans="2:10" x14ac:dyDescent="0.25">
      <c r="B142" s="128" t="s">
        <v>174</v>
      </c>
      <c r="C142" s="129"/>
      <c r="D142" s="130"/>
      <c r="E142" s="42" t="s">
        <v>173</v>
      </c>
      <c r="F142" s="68">
        <v>93000</v>
      </c>
      <c r="G142" s="69">
        <v>0</v>
      </c>
      <c r="H142" s="69">
        <v>15638.36</v>
      </c>
      <c r="I142" s="69">
        <f t="shared" si="1"/>
        <v>16.815440860215055</v>
      </c>
    </row>
    <row r="143" spans="2:10" ht="15" customHeight="1" x14ac:dyDescent="0.25">
      <c r="B143" s="118" t="s">
        <v>191</v>
      </c>
      <c r="C143" s="118"/>
      <c r="D143" s="118"/>
      <c r="E143" s="72" t="s">
        <v>13</v>
      </c>
      <c r="F143" s="71">
        <v>93000</v>
      </c>
      <c r="G143" s="69">
        <v>0</v>
      </c>
      <c r="H143" s="71">
        <v>15638.36</v>
      </c>
      <c r="I143" s="69">
        <f t="shared" si="1"/>
        <v>16.815440860215055</v>
      </c>
    </row>
    <row r="144" spans="2:10" ht="15" customHeight="1" x14ac:dyDescent="0.25">
      <c r="B144" s="118" t="s">
        <v>205</v>
      </c>
      <c r="C144" s="118"/>
      <c r="D144" s="118"/>
      <c r="E144" s="72" t="s">
        <v>110</v>
      </c>
      <c r="F144" s="71">
        <v>40000</v>
      </c>
      <c r="G144" s="69">
        <v>0</v>
      </c>
      <c r="H144" s="71">
        <v>5148.47</v>
      </c>
      <c r="I144" s="69">
        <f t="shared" si="1"/>
        <v>12.871175000000001</v>
      </c>
    </row>
    <row r="145" spans="2:9" ht="15" customHeight="1" x14ac:dyDescent="0.25">
      <c r="B145" s="118" t="s">
        <v>208</v>
      </c>
      <c r="C145" s="118"/>
      <c r="D145" s="118"/>
      <c r="E145" s="72" t="s">
        <v>124</v>
      </c>
      <c r="F145" s="71">
        <v>53000</v>
      </c>
      <c r="G145" s="69">
        <v>0</v>
      </c>
      <c r="H145" s="71">
        <v>10489.89</v>
      </c>
      <c r="I145" s="69">
        <f t="shared" si="1"/>
        <v>19.792245283018868</v>
      </c>
    </row>
    <row r="146" spans="2:9" x14ac:dyDescent="0.25">
      <c r="B146" s="128" t="s">
        <v>175</v>
      </c>
      <c r="C146" s="129"/>
      <c r="D146" s="130"/>
      <c r="E146" s="42" t="s">
        <v>176</v>
      </c>
      <c r="F146" s="68">
        <v>15000</v>
      </c>
      <c r="G146" s="69">
        <v>0</v>
      </c>
      <c r="H146" s="69">
        <v>4199.8100000000004</v>
      </c>
      <c r="I146" s="69">
        <f t="shared" si="1"/>
        <v>27.998733333333337</v>
      </c>
    </row>
    <row r="147" spans="2:9" ht="15" customHeight="1" x14ac:dyDescent="0.25">
      <c r="B147" s="118" t="s">
        <v>191</v>
      </c>
      <c r="C147" s="118"/>
      <c r="D147" s="118"/>
      <c r="E147" s="72" t="s">
        <v>13</v>
      </c>
      <c r="F147" s="71">
        <v>15000</v>
      </c>
      <c r="G147" s="69">
        <v>0</v>
      </c>
      <c r="H147" s="71">
        <v>4199.8100000000004</v>
      </c>
      <c r="I147" s="69">
        <f t="shared" si="1"/>
        <v>27.998733333333337</v>
      </c>
    </row>
    <row r="148" spans="2:9" ht="15" customHeight="1" x14ac:dyDescent="0.25">
      <c r="B148" s="118" t="s">
        <v>212</v>
      </c>
      <c r="C148" s="118"/>
      <c r="D148" s="118"/>
      <c r="E148" s="72" t="s">
        <v>116</v>
      </c>
      <c r="F148" s="71">
        <v>15000</v>
      </c>
      <c r="G148" s="69">
        <v>0</v>
      </c>
      <c r="H148" s="71">
        <v>4199.8100000000004</v>
      </c>
      <c r="I148" s="69">
        <f t="shared" si="1"/>
        <v>27.998733333333337</v>
      </c>
    </row>
    <row r="149" spans="2:9" x14ac:dyDescent="0.25">
      <c r="B149" s="128" t="s">
        <v>250</v>
      </c>
      <c r="C149" s="129"/>
      <c r="D149" s="130"/>
      <c r="E149" s="42" t="s">
        <v>251</v>
      </c>
      <c r="F149" s="68">
        <v>2032860</v>
      </c>
      <c r="G149" s="69">
        <v>0</v>
      </c>
      <c r="H149" s="69">
        <v>918584.19</v>
      </c>
      <c r="I149" s="69">
        <f t="shared" si="1"/>
        <v>45.186790531566359</v>
      </c>
    </row>
    <row r="150" spans="2:9" x14ac:dyDescent="0.25">
      <c r="B150" s="128" t="s">
        <v>252</v>
      </c>
      <c r="C150" s="129"/>
      <c r="D150" s="130"/>
      <c r="E150" s="42" t="s">
        <v>253</v>
      </c>
      <c r="F150" s="68">
        <v>2032860</v>
      </c>
      <c r="G150" s="69">
        <v>0</v>
      </c>
      <c r="H150" s="69">
        <v>918584.19</v>
      </c>
      <c r="I150" s="69">
        <f t="shared" si="1"/>
        <v>45.186790531566359</v>
      </c>
    </row>
    <row r="151" spans="2:9" x14ac:dyDescent="0.25">
      <c r="B151" s="128" t="s">
        <v>165</v>
      </c>
      <c r="C151" s="129"/>
      <c r="D151" s="130"/>
      <c r="E151" s="42" t="s">
        <v>166</v>
      </c>
      <c r="F151" s="68">
        <v>2032860</v>
      </c>
      <c r="G151" s="69">
        <v>0</v>
      </c>
      <c r="H151" s="69">
        <v>918584.19</v>
      </c>
      <c r="I151" s="69">
        <f t="shared" si="1"/>
        <v>45.186790531566359</v>
      </c>
    </row>
    <row r="152" spans="2:9" x14ac:dyDescent="0.25">
      <c r="B152" s="128" t="s">
        <v>167</v>
      </c>
      <c r="C152" s="129"/>
      <c r="D152" s="130"/>
      <c r="E152" s="42" t="s">
        <v>168</v>
      </c>
      <c r="F152" s="68">
        <v>1784650</v>
      </c>
      <c r="G152" s="69">
        <v>0</v>
      </c>
      <c r="H152" s="69">
        <v>839729.19</v>
      </c>
      <c r="I152" s="69">
        <f t="shared" si="1"/>
        <v>47.052878155380604</v>
      </c>
    </row>
    <row r="153" spans="2:9" ht="15" customHeight="1" x14ac:dyDescent="0.25">
      <c r="B153" s="118" t="s">
        <v>196</v>
      </c>
      <c r="C153" s="118"/>
      <c r="D153" s="118"/>
      <c r="E153" s="72" t="s">
        <v>5</v>
      </c>
      <c r="F153" s="71">
        <v>1727500</v>
      </c>
      <c r="G153" s="69">
        <v>0</v>
      </c>
      <c r="H153" s="71">
        <v>814029.08</v>
      </c>
      <c r="I153" s="69">
        <f t="shared" si="1"/>
        <v>47.121799131693201</v>
      </c>
    </row>
    <row r="154" spans="2:9" ht="15" customHeight="1" x14ac:dyDescent="0.25">
      <c r="B154" s="118" t="s">
        <v>197</v>
      </c>
      <c r="C154" s="118"/>
      <c r="D154" s="118"/>
      <c r="E154" s="72" t="s">
        <v>30</v>
      </c>
      <c r="F154" s="71">
        <v>1380000</v>
      </c>
      <c r="G154" s="69">
        <v>0</v>
      </c>
      <c r="H154" s="71">
        <v>658357.49</v>
      </c>
      <c r="I154" s="69">
        <f t="shared" si="1"/>
        <v>47.707064492753624</v>
      </c>
    </row>
    <row r="155" spans="2:9" ht="15" customHeight="1" x14ac:dyDescent="0.25">
      <c r="B155" s="118" t="s">
        <v>198</v>
      </c>
      <c r="C155" s="118"/>
      <c r="D155" s="118"/>
      <c r="E155" s="72" t="s">
        <v>99</v>
      </c>
      <c r="F155" s="71">
        <v>26500</v>
      </c>
      <c r="G155" s="69">
        <v>0</v>
      </c>
      <c r="H155" s="71">
        <v>12451.48</v>
      </c>
      <c r="I155" s="69">
        <f t="shared" si="1"/>
        <v>46.986716981132076</v>
      </c>
    </row>
    <row r="156" spans="2:9" ht="15" customHeight="1" x14ac:dyDescent="0.25">
      <c r="B156" s="118" t="s">
        <v>254</v>
      </c>
      <c r="C156" s="118"/>
      <c r="D156" s="118"/>
      <c r="E156" s="72" t="s">
        <v>100</v>
      </c>
      <c r="F156" s="71">
        <v>13300</v>
      </c>
      <c r="G156" s="69">
        <v>0</v>
      </c>
      <c r="H156" s="71">
        <v>1373.74</v>
      </c>
      <c r="I156" s="69">
        <f t="shared" si="1"/>
        <v>10.328872180451128</v>
      </c>
    </row>
    <row r="157" spans="2:9" ht="15" customHeight="1" x14ac:dyDescent="0.25">
      <c r="B157" s="118" t="s">
        <v>199</v>
      </c>
      <c r="C157" s="118"/>
      <c r="D157" s="118"/>
      <c r="E157" s="72" t="s">
        <v>101</v>
      </c>
      <c r="F157" s="71">
        <v>80000</v>
      </c>
      <c r="G157" s="69">
        <v>0</v>
      </c>
      <c r="H157" s="71">
        <v>30903.75</v>
      </c>
      <c r="I157" s="69">
        <f t="shared" si="1"/>
        <v>38.629687499999996</v>
      </c>
    </row>
    <row r="158" spans="2:9" ht="15" customHeight="1" x14ac:dyDescent="0.25">
      <c r="B158" s="118" t="s">
        <v>200</v>
      </c>
      <c r="C158" s="118"/>
      <c r="D158" s="118"/>
      <c r="E158" s="72" t="s">
        <v>201</v>
      </c>
      <c r="F158" s="71">
        <v>227700</v>
      </c>
      <c r="G158" s="69">
        <v>0</v>
      </c>
      <c r="H158" s="71">
        <v>110769.09</v>
      </c>
      <c r="I158" s="69">
        <f t="shared" si="1"/>
        <v>48.646943346508564</v>
      </c>
    </row>
    <row r="159" spans="2:9" ht="15" customHeight="1" x14ac:dyDescent="0.25">
      <c r="B159" s="118" t="s">
        <v>255</v>
      </c>
      <c r="C159" s="118"/>
      <c r="D159" s="118"/>
      <c r="E159" s="72" t="s">
        <v>104</v>
      </c>
      <c r="F159" s="71">
        <v>0</v>
      </c>
      <c r="G159" s="69">
        <v>0</v>
      </c>
      <c r="H159" s="71">
        <v>173.53</v>
      </c>
      <c r="I159" s="69">
        <v>0</v>
      </c>
    </row>
    <row r="160" spans="2:9" ht="15" customHeight="1" x14ac:dyDescent="0.25">
      <c r="B160" s="118" t="s">
        <v>191</v>
      </c>
      <c r="C160" s="118"/>
      <c r="D160" s="118"/>
      <c r="E160" s="72" t="s">
        <v>13</v>
      </c>
      <c r="F160" s="71">
        <v>57000</v>
      </c>
      <c r="G160" s="69">
        <v>0</v>
      </c>
      <c r="H160" s="71">
        <v>21151.45</v>
      </c>
      <c r="I160" s="69">
        <f t="shared" si="1"/>
        <v>37.107807017543863</v>
      </c>
    </row>
    <row r="161" spans="2:9" ht="15" customHeight="1" x14ac:dyDescent="0.25">
      <c r="B161" s="118" t="s">
        <v>202</v>
      </c>
      <c r="C161" s="118"/>
      <c r="D161" s="118"/>
      <c r="E161" s="72" t="s">
        <v>105</v>
      </c>
      <c r="F161" s="71">
        <v>46400</v>
      </c>
      <c r="G161" s="69">
        <v>0</v>
      </c>
      <c r="H161" s="71">
        <v>14227.18</v>
      </c>
      <c r="I161" s="69">
        <f t="shared" si="1"/>
        <v>30.662025862068965</v>
      </c>
    </row>
    <row r="162" spans="2:9" ht="15" customHeight="1" x14ac:dyDescent="0.25">
      <c r="B162" s="118" t="s">
        <v>193</v>
      </c>
      <c r="C162" s="118"/>
      <c r="D162" s="118"/>
      <c r="E162" s="72" t="s">
        <v>194</v>
      </c>
      <c r="F162" s="71">
        <v>0</v>
      </c>
      <c r="G162" s="69">
        <v>0</v>
      </c>
      <c r="H162" s="71">
        <v>0</v>
      </c>
      <c r="I162" s="69">
        <v>0</v>
      </c>
    </row>
    <row r="163" spans="2:9" ht="15" customHeight="1" x14ac:dyDescent="0.25">
      <c r="B163" s="118" t="s">
        <v>215</v>
      </c>
      <c r="C163" s="118"/>
      <c r="D163" s="118"/>
      <c r="E163" s="72" t="s">
        <v>122</v>
      </c>
      <c r="F163" s="71">
        <v>5300</v>
      </c>
      <c r="G163" s="69">
        <v>0</v>
      </c>
      <c r="H163" s="71">
        <v>422.52</v>
      </c>
      <c r="I163" s="69">
        <f t="shared" si="1"/>
        <v>7.9720754716981128</v>
      </c>
    </row>
    <row r="164" spans="2:9" ht="15" customHeight="1" x14ac:dyDescent="0.25">
      <c r="B164" s="118" t="s">
        <v>236</v>
      </c>
      <c r="C164" s="118"/>
      <c r="D164" s="118"/>
      <c r="E164" s="72" t="s">
        <v>130</v>
      </c>
      <c r="F164" s="71">
        <v>5300</v>
      </c>
      <c r="G164" s="69">
        <v>0</v>
      </c>
      <c r="H164" s="71">
        <v>2520</v>
      </c>
      <c r="I164" s="69">
        <f t="shared" si="1"/>
        <v>47.547169811320757</v>
      </c>
    </row>
    <row r="165" spans="2:9" ht="15" customHeight="1" x14ac:dyDescent="0.25">
      <c r="B165" s="118" t="s">
        <v>256</v>
      </c>
      <c r="C165" s="118"/>
      <c r="D165" s="118"/>
      <c r="E165" s="72" t="s">
        <v>131</v>
      </c>
      <c r="F165" s="71">
        <v>0</v>
      </c>
      <c r="G165" s="69">
        <v>0</v>
      </c>
      <c r="H165" s="71">
        <v>3981.75</v>
      </c>
      <c r="I165" s="69">
        <v>0</v>
      </c>
    </row>
    <row r="166" spans="2:9" ht="15" customHeight="1" x14ac:dyDescent="0.25">
      <c r="B166" s="118" t="s">
        <v>237</v>
      </c>
      <c r="C166" s="118"/>
      <c r="D166" s="118"/>
      <c r="E166" s="72" t="s">
        <v>132</v>
      </c>
      <c r="F166" s="71">
        <v>0</v>
      </c>
      <c r="G166" s="69">
        <v>0</v>
      </c>
      <c r="H166" s="71">
        <v>4428.33</v>
      </c>
      <c r="I166" s="69">
        <v>0</v>
      </c>
    </row>
    <row r="167" spans="2:9" ht="15" customHeight="1" x14ac:dyDescent="0.25">
      <c r="B167" s="118" t="s">
        <v>239</v>
      </c>
      <c r="C167" s="118"/>
      <c r="D167" s="118"/>
      <c r="E167" s="72" t="s">
        <v>135</v>
      </c>
      <c r="F167" s="71">
        <v>0</v>
      </c>
      <c r="G167" s="69">
        <v>0</v>
      </c>
      <c r="H167" s="71">
        <v>4428.33</v>
      </c>
      <c r="I167" s="69">
        <v>0</v>
      </c>
    </row>
    <row r="168" spans="2:9" ht="25.5" x14ac:dyDescent="0.25">
      <c r="B168" s="118" t="s">
        <v>203</v>
      </c>
      <c r="C168" s="118"/>
      <c r="D168" s="118"/>
      <c r="E168" s="72" t="s">
        <v>137</v>
      </c>
      <c r="F168" s="71">
        <v>150</v>
      </c>
      <c r="G168" s="69">
        <v>0</v>
      </c>
      <c r="H168" s="71">
        <v>120.33</v>
      </c>
      <c r="I168" s="69">
        <f t="shared" si="1"/>
        <v>80.22</v>
      </c>
    </row>
    <row r="169" spans="2:9" ht="15" customHeight="1" x14ac:dyDescent="0.25">
      <c r="B169" s="118" t="s">
        <v>204</v>
      </c>
      <c r="C169" s="118"/>
      <c r="D169" s="118"/>
      <c r="E169" s="72" t="s">
        <v>140</v>
      </c>
      <c r="F169" s="71">
        <v>150</v>
      </c>
      <c r="G169" s="69">
        <v>0</v>
      </c>
      <c r="H169" s="71">
        <v>120.33</v>
      </c>
      <c r="I169" s="69">
        <f t="shared" si="1"/>
        <v>80.22</v>
      </c>
    </row>
    <row r="170" spans="2:9" x14ac:dyDescent="0.25">
      <c r="B170" s="128" t="s">
        <v>171</v>
      </c>
      <c r="C170" s="129"/>
      <c r="D170" s="130"/>
      <c r="E170" s="42" t="s">
        <v>172</v>
      </c>
      <c r="F170" s="68">
        <v>60000</v>
      </c>
      <c r="G170" s="69">
        <v>0</v>
      </c>
      <c r="H170" s="69">
        <v>0</v>
      </c>
      <c r="I170" s="69">
        <f t="shared" si="1"/>
        <v>0</v>
      </c>
    </row>
    <row r="171" spans="2:9" ht="15" customHeight="1" x14ac:dyDescent="0.25">
      <c r="B171" s="118" t="s">
        <v>209</v>
      </c>
      <c r="C171" s="118"/>
      <c r="D171" s="118"/>
      <c r="E171" s="72" t="s">
        <v>143</v>
      </c>
      <c r="F171" s="71">
        <v>60000</v>
      </c>
      <c r="G171" s="69">
        <v>0</v>
      </c>
      <c r="H171" s="71">
        <v>0</v>
      </c>
      <c r="I171" s="69">
        <f t="shared" si="1"/>
        <v>0</v>
      </c>
    </row>
    <row r="172" spans="2:9" x14ac:dyDescent="0.25">
      <c r="B172" s="118" t="s">
        <v>222</v>
      </c>
      <c r="C172" s="118"/>
      <c r="D172" s="118"/>
      <c r="E172" s="72" t="s">
        <v>150</v>
      </c>
      <c r="F172" s="71">
        <v>60000</v>
      </c>
      <c r="G172" s="69">
        <v>0</v>
      </c>
      <c r="H172" s="71">
        <v>0</v>
      </c>
      <c r="I172" s="69">
        <f t="shared" si="1"/>
        <v>0</v>
      </c>
    </row>
    <row r="173" spans="2:9" x14ac:dyDescent="0.25">
      <c r="B173" s="128" t="s">
        <v>174</v>
      </c>
      <c r="C173" s="129"/>
      <c r="D173" s="130"/>
      <c r="E173" s="42" t="s">
        <v>173</v>
      </c>
      <c r="F173" s="68">
        <v>186100</v>
      </c>
      <c r="G173" s="69">
        <v>0</v>
      </c>
      <c r="H173" s="69">
        <v>78855</v>
      </c>
      <c r="I173" s="69">
        <f t="shared" si="1"/>
        <v>42.372380440623317</v>
      </c>
    </row>
    <row r="174" spans="2:9" ht="15" customHeight="1" x14ac:dyDescent="0.25">
      <c r="B174" s="118" t="s">
        <v>191</v>
      </c>
      <c r="C174" s="118"/>
      <c r="D174" s="118"/>
      <c r="E174" s="72" t="s">
        <v>13</v>
      </c>
      <c r="F174" s="71">
        <v>186100</v>
      </c>
      <c r="G174" s="69">
        <v>0</v>
      </c>
      <c r="H174" s="71">
        <v>78855</v>
      </c>
      <c r="I174" s="69">
        <f t="shared" si="1"/>
        <v>42.372380440623317</v>
      </c>
    </row>
    <row r="175" spans="2:9" ht="15" customHeight="1" x14ac:dyDescent="0.25">
      <c r="B175" s="118" t="s">
        <v>205</v>
      </c>
      <c r="C175" s="118"/>
      <c r="D175" s="118"/>
      <c r="E175" s="72" t="s">
        <v>110</v>
      </c>
      <c r="F175" s="71">
        <v>186100</v>
      </c>
      <c r="G175" s="69">
        <v>0</v>
      </c>
      <c r="H175" s="71">
        <v>61330.61</v>
      </c>
      <c r="I175" s="69">
        <f t="shared" si="1"/>
        <v>32.955728103170337</v>
      </c>
    </row>
    <row r="176" spans="2:9" ht="15" customHeight="1" x14ac:dyDescent="0.25">
      <c r="B176" s="118" t="s">
        <v>208</v>
      </c>
      <c r="C176" s="118"/>
      <c r="D176" s="118"/>
      <c r="E176" s="72" t="s">
        <v>124</v>
      </c>
      <c r="F176" s="71">
        <v>0</v>
      </c>
      <c r="G176" s="69">
        <v>0</v>
      </c>
      <c r="H176" s="71">
        <v>17524.39</v>
      </c>
      <c r="I176" s="69">
        <v>0</v>
      </c>
    </row>
    <row r="177" spans="2:9" x14ac:dyDescent="0.25">
      <c r="B177" s="128" t="s">
        <v>261</v>
      </c>
      <c r="C177" s="129"/>
      <c r="D177" s="130"/>
      <c r="E177" s="42" t="s">
        <v>257</v>
      </c>
      <c r="F177" s="68">
        <v>400</v>
      </c>
      <c r="G177" s="69">
        <v>0</v>
      </c>
      <c r="H177" s="69">
        <v>0</v>
      </c>
      <c r="I177" s="69">
        <f t="shared" si="1"/>
        <v>0</v>
      </c>
    </row>
    <row r="178" spans="2:9" ht="15" customHeight="1" x14ac:dyDescent="0.25">
      <c r="B178" s="118" t="s">
        <v>191</v>
      </c>
      <c r="C178" s="118"/>
      <c r="D178" s="118"/>
      <c r="E178" s="72" t="s">
        <v>13</v>
      </c>
      <c r="F178" s="71">
        <v>400</v>
      </c>
      <c r="G178" s="69">
        <v>0</v>
      </c>
      <c r="H178" s="71">
        <v>0</v>
      </c>
      <c r="I178" s="69">
        <f t="shared" si="1"/>
        <v>0</v>
      </c>
    </row>
    <row r="179" spans="2:9" ht="15" customHeight="1" x14ac:dyDescent="0.25">
      <c r="B179" s="118" t="s">
        <v>205</v>
      </c>
      <c r="C179" s="118"/>
      <c r="D179" s="118"/>
      <c r="E179" s="72" t="s">
        <v>110</v>
      </c>
      <c r="F179" s="71">
        <v>400</v>
      </c>
      <c r="G179" s="69">
        <v>0</v>
      </c>
      <c r="H179" s="71">
        <v>0</v>
      </c>
      <c r="I179" s="69">
        <f t="shared" si="1"/>
        <v>0</v>
      </c>
    </row>
    <row r="180" spans="2:9" x14ac:dyDescent="0.25">
      <c r="B180" s="128" t="s">
        <v>187</v>
      </c>
      <c r="C180" s="129"/>
      <c r="D180" s="130"/>
      <c r="E180" s="42" t="s">
        <v>188</v>
      </c>
      <c r="F180" s="68">
        <v>1710</v>
      </c>
      <c r="G180" s="69">
        <v>0</v>
      </c>
      <c r="H180" s="69">
        <v>0</v>
      </c>
      <c r="I180" s="69">
        <f t="shared" si="1"/>
        <v>0</v>
      </c>
    </row>
    <row r="181" spans="2:9" ht="15" customHeight="1" x14ac:dyDescent="0.25">
      <c r="B181" s="118" t="s">
        <v>223</v>
      </c>
      <c r="C181" s="118"/>
      <c r="D181" s="118"/>
      <c r="E181" s="72" t="s">
        <v>141</v>
      </c>
      <c r="F181" s="71">
        <v>1710</v>
      </c>
      <c r="G181" s="69">
        <v>0</v>
      </c>
      <c r="H181" s="71">
        <v>0</v>
      </c>
      <c r="I181" s="69">
        <f t="shared" si="1"/>
        <v>0</v>
      </c>
    </row>
    <row r="182" spans="2:9" ht="15" customHeight="1" x14ac:dyDescent="0.25">
      <c r="B182" s="118" t="s">
        <v>224</v>
      </c>
      <c r="C182" s="118"/>
      <c r="D182" s="118"/>
      <c r="E182" s="72" t="s">
        <v>142</v>
      </c>
      <c r="F182" s="71">
        <v>1710</v>
      </c>
      <c r="G182" s="69">
        <v>0</v>
      </c>
      <c r="H182" s="71">
        <v>0</v>
      </c>
      <c r="I182" s="69">
        <f t="shared" si="1"/>
        <v>0</v>
      </c>
    </row>
    <row r="183" spans="2:9" x14ac:dyDescent="0.25">
      <c r="B183" s="128" t="s">
        <v>258</v>
      </c>
      <c r="C183" s="129"/>
      <c r="D183" s="130"/>
      <c r="E183" s="42" t="s">
        <v>259</v>
      </c>
      <c r="F183" s="68">
        <v>17500</v>
      </c>
      <c r="G183" s="69">
        <v>0</v>
      </c>
      <c r="H183" s="69">
        <v>0</v>
      </c>
      <c r="I183" s="69">
        <f t="shared" si="1"/>
        <v>0</v>
      </c>
    </row>
    <row r="184" spans="2:9" x14ac:dyDescent="0.25">
      <c r="B184" s="128" t="s">
        <v>260</v>
      </c>
      <c r="C184" s="129"/>
      <c r="D184" s="130"/>
      <c r="E184" s="42" t="s">
        <v>259</v>
      </c>
      <c r="F184" s="68">
        <v>17500</v>
      </c>
      <c r="G184" s="69">
        <v>0</v>
      </c>
      <c r="H184" s="69">
        <v>0</v>
      </c>
      <c r="I184" s="69">
        <f t="shared" si="1"/>
        <v>0</v>
      </c>
    </row>
    <row r="185" spans="2:9" x14ac:dyDescent="0.25">
      <c r="B185" s="128" t="s">
        <v>165</v>
      </c>
      <c r="C185" s="129"/>
      <c r="D185" s="130"/>
      <c r="E185" s="42" t="s">
        <v>166</v>
      </c>
      <c r="F185" s="68">
        <v>17500</v>
      </c>
      <c r="G185" s="69">
        <v>0</v>
      </c>
      <c r="H185" s="69">
        <v>0</v>
      </c>
      <c r="I185" s="69">
        <f t="shared" si="1"/>
        <v>0</v>
      </c>
    </row>
    <row r="186" spans="2:9" x14ac:dyDescent="0.25">
      <c r="B186" s="119" t="s">
        <v>167</v>
      </c>
      <c r="C186" s="120"/>
      <c r="D186" s="121"/>
      <c r="E186" s="80" t="s">
        <v>168</v>
      </c>
      <c r="F186" s="81">
        <v>4500</v>
      </c>
      <c r="G186" s="82">
        <v>0</v>
      </c>
      <c r="H186" s="82">
        <v>0</v>
      </c>
      <c r="I186" s="69">
        <f t="shared" ref="I186:I195" si="2">(H186/F186)*100</f>
        <v>0</v>
      </c>
    </row>
    <row r="187" spans="2:9" ht="15" customHeight="1" x14ac:dyDescent="0.25">
      <c r="B187" s="125" t="s">
        <v>191</v>
      </c>
      <c r="C187" s="126"/>
      <c r="D187" s="127"/>
      <c r="E187" s="72" t="s">
        <v>13</v>
      </c>
      <c r="F187" s="71">
        <v>4500</v>
      </c>
      <c r="G187" s="71">
        <v>0</v>
      </c>
      <c r="H187" s="71">
        <v>0</v>
      </c>
      <c r="I187" s="69">
        <f t="shared" si="2"/>
        <v>0</v>
      </c>
    </row>
    <row r="188" spans="2:9" ht="15" customHeight="1" x14ac:dyDescent="0.25">
      <c r="B188" s="125" t="s">
        <v>227</v>
      </c>
      <c r="C188" s="126"/>
      <c r="D188" s="127"/>
      <c r="E188" s="72" t="s">
        <v>109</v>
      </c>
      <c r="F188" s="71">
        <v>1500</v>
      </c>
      <c r="G188" s="71">
        <v>0</v>
      </c>
      <c r="H188" s="71">
        <v>0</v>
      </c>
      <c r="I188" s="69">
        <f t="shared" si="2"/>
        <v>0</v>
      </c>
    </row>
    <row r="189" spans="2:9" ht="15" customHeight="1" x14ac:dyDescent="0.25">
      <c r="B189" s="125" t="s">
        <v>228</v>
      </c>
      <c r="C189" s="126"/>
      <c r="D189" s="127"/>
      <c r="E189" s="72" t="s">
        <v>112</v>
      </c>
      <c r="F189" s="71">
        <v>0</v>
      </c>
      <c r="G189" s="71">
        <v>0</v>
      </c>
      <c r="H189" s="71">
        <v>0</v>
      </c>
      <c r="I189" s="69">
        <v>0</v>
      </c>
    </row>
    <row r="190" spans="2:9" ht="15" customHeight="1" x14ac:dyDescent="0.25">
      <c r="B190" s="125" t="s">
        <v>206</v>
      </c>
      <c r="C190" s="126"/>
      <c r="D190" s="127"/>
      <c r="E190" s="72" t="s">
        <v>207</v>
      </c>
      <c r="F190" s="71">
        <v>3000</v>
      </c>
      <c r="G190" s="71">
        <v>0</v>
      </c>
      <c r="H190" s="71">
        <v>0</v>
      </c>
      <c r="I190" s="69">
        <f t="shared" si="2"/>
        <v>0</v>
      </c>
    </row>
    <row r="191" spans="2:9" x14ac:dyDescent="0.25">
      <c r="B191" s="122" t="s">
        <v>183</v>
      </c>
      <c r="C191" s="123"/>
      <c r="D191" s="124"/>
      <c r="E191" s="83" t="s">
        <v>184</v>
      </c>
      <c r="F191" s="84">
        <v>13000</v>
      </c>
      <c r="G191" s="85">
        <v>0</v>
      </c>
      <c r="H191" s="85">
        <v>0</v>
      </c>
      <c r="I191" s="69">
        <f t="shared" si="2"/>
        <v>0</v>
      </c>
    </row>
    <row r="192" spans="2:9" ht="15" customHeight="1" x14ac:dyDescent="0.25">
      <c r="B192" s="118" t="s">
        <v>209</v>
      </c>
      <c r="C192" s="118"/>
      <c r="D192" s="118"/>
      <c r="E192" s="72" t="s">
        <v>143</v>
      </c>
      <c r="F192" s="71">
        <v>13000</v>
      </c>
      <c r="G192" s="71">
        <v>0</v>
      </c>
      <c r="H192" s="71">
        <v>0</v>
      </c>
      <c r="I192" s="69">
        <f t="shared" si="2"/>
        <v>0</v>
      </c>
    </row>
    <row r="193" spans="2:9" ht="15" customHeight="1" x14ac:dyDescent="0.25">
      <c r="B193" s="118" t="s">
        <v>210</v>
      </c>
      <c r="C193" s="118"/>
      <c r="D193" s="118"/>
      <c r="E193" s="72" t="s">
        <v>145</v>
      </c>
      <c r="F193" s="71">
        <v>10000</v>
      </c>
      <c r="G193" s="71">
        <v>0</v>
      </c>
      <c r="H193" s="71">
        <v>0</v>
      </c>
      <c r="I193" s="69">
        <f t="shared" si="2"/>
        <v>0</v>
      </c>
    </row>
    <row r="194" spans="2:9" ht="15" customHeight="1" x14ac:dyDescent="0.25">
      <c r="B194" s="118" t="s">
        <v>221</v>
      </c>
      <c r="C194" s="118"/>
      <c r="D194" s="118"/>
      <c r="E194" s="72" t="s">
        <v>146</v>
      </c>
      <c r="F194" s="71">
        <v>2000</v>
      </c>
      <c r="G194" s="71">
        <v>0</v>
      </c>
      <c r="H194" s="71">
        <v>0</v>
      </c>
      <c r="I194" s="69">
        <f t="shared" si="2"/>
        <v>0</v>
      </c>
    </row>
    <row r="195" spans="2:9" ht="15" customHeight="1" x14ac:dyDescent="0.25">
      <c r="B195" s="118" t="s">
        <v>211</v>
      </c>
      <c r="C195" s="118"/>
      <c r="D195" s="118"/>
      <c r="E195" s="72" t="s">
        <v>149</v>
      </c>
      <c r="F195" s="71">
        <v>1000</v>
      </c>
      <c r="G195" s="71">
        <v>0</v>
      </c>
      <c r="H195" s="71">
        <v>0</v>
      </c>
      <c r="I195" s="69">
        <f t="shared" si="2"/>
        <v>0</v>
      </c>
    </row>
  </sheetData>
  <mergeCells count="193">
    <mergeCell ref="B13:D13"/>
    <mergeCell ref="B2:I2"/>
    <mergeCell ref="B11:D11"/>
    <mergeCell ref="B99:D99"/>
    <mergeCell ref="B4:I4"/>
    <mergeCell ref="B6:E6"/>
    <mergeCell ref="B7:E7"/>
    <mergeCell ref="B8:D8"/>
    <mergeCell ref="B17:D17"/>
    <mergeCell ref="B24:D24"/>
    <mergeCell ref="B27:D27"/>
    <mergeCell ref="B31:D31"/>
    <mergeCell ref="B37:D37"/>
    <mergeCell ref="B40:D40"/>
    <mergeCell ref="B47:D47"/>
    <mergeCell ref="B55:D55"/>
    <mergeCell ref="B64:D64"/>
    <mergeCell ref="B9:D9"/>
    <mergeCell ref="B10:D10"/>
    <mergeCell ref="B12:D12"/>
    <mergeCell ref="B67:D67"/>
    <mergeCell ref="B70:D70"/>
    <mergeCell ref="B71:D71"/>
    <mergeCell ref="B72:D72"/>
    <mergeCell ref="B30:D30"/>
    <mergeCell ref="B18:D18"/>
    <mergeCell ref="B19:D19"/>
    <mergeCell ref="B20:D20"/>
    <mergeCell ref="B21:D21"/>
    <mergeCell ref="B22:D22"/>
    <mergeCell ref="B23:D23"/>
    <mergeCell ref="B14:D14"/>
    <mergeCell ref="B15:D15"/>
    <mergeCell ref="B16:D16"/>
    <mergeCell ref="B41:D41"/>
    <mergeCell ref="B42:D42"/>
    <mergeCell ref="B43:D43"/>
    <mergeCell ref="B38:D38"/>
    <mergeCell ref="B39:D39"/>
    <mergeCell ref="B35:D35"/>
    <mergeCell ref="B36:D36"/>
    <mergeCell ref="B32:D32"/>
    <mergeCell ref="B33:D33"/>
    <mergeCell ref="B34:D34"/>
    <mergeCell ref="B48:D48"/>
    <mergeCell ref="B49:D49"/>
    <mergeCell ref="B50:D50"/>
    <mergeCell ref="B51:D51"/>
    <mergeCell ref="B52:D52"/>
    <mergeCell ref="B53:D53"/>
    <mergeCell ref="B54:D54"/>
    <mergeCell ref="B44:D44"/>
    <mergeCell ref="B45:D45"/>
    <mergeCell ref="B46:D46"/>
    <mergeCell ref="B65:D65"/>
    <mergeCell ref="B66:D66"/>
    <mergeCell ref="B62:D62"/>
    <mergeCell ref="B63:D63"/>
    <mergeCell ref="B59:D59"/>
    <mergeCell ref="B60:D60"/>
    <mergeCell ref="B61:D61"/>
    <mergeCell ref="B56:D56"/>
    <mergeCell ref="B57:D57"/>
    <mergeCell ref="B58:D58"/>
    <mergeCell ref="B77:D77"/>
    <mergeCell ref="B78:D78"/>
    <mergeCell ref="B79:D79"/>
    <mergeCell ref="B74:D74"/>
    <mergeCell ref="B75:D75"/>
    <mergeCell ref="B76:D76"/>
    <mergeCell ref="B73:D73"/>
    <mergeCell ref="B68:D68"/>
    <mergeCell ref="B69:D69"/>
    <mergeCell ref="B86:D86"/>
    <mergeCell ref="B87:D87"/>
    <mergeCell ref="B88:D88"/>
    <mergeCell ref="B83:D83"/>
    <mergeCell ref="B84:D84"/>
    <mergeCell ref="B85:D85"/>
    <mergeCell ref="B80:D80"/>
    <mergeCell ref="B81:D81"/>
    <mergeCell ref="B82:D82"/>
    <mergeCell ref="B103:D103"/>
    <mergeCell ref="B98:D98"/>
    <mergeCell ref="B95:D95"/>
    <mergeCell ref="B96:D96"/>
    <mergeCell ref="B97:D97"/>
    <mergeCell ref="B92:D92"/>
    <mergeCell ref="B93:D93"/>
    <mergeCell ref="B94:D94"/>
    <mergeCell ref="B89:D89"/>
    <mergeCell ref="B90:D90"/>
    <mergeCell ref="B91:D91"/>
    <mergeCell ref="B101:D101"/>
    <mergeCell ref="B100:D100"/>
    <mergeCell ref="B102:D102"/>
    <mergeCell ref="B110:D110"/>
    <mergeCell ref="B111:D111"/>
    <mergeCell ref="B112:D112"/>
    <mergeCell ref="B107:D107"/>
    <mergeCell ref="B108:D108"/>
    <mergeCell ref="B109:D109"/>
    <mergeCell ref="B104:D104"/>
    <mergeCell ref="B105:D105"/>
    <mergeCell ref="B106:D106"/>
    <mergeCell ref="B119:D119"/>
    <mergeCell ref="B120:D120"/>
    <mergeCell ref="B121:D121"/>
    <mergeCell ref="B116:D116"/>
    <mergeCell ref="B117:D117"/>
    <mergeCell ref="B118:D118"/>
    <mergeCell ref="B113:D113"/>
    <mergeCell ref="B114:D114"/>
    <mergeCell ref="B115:D115"/>
    <mergeCell ref="B134:D134"/>
    <mergeCell ref="B135:D135"/>
    <mergeCell ref="B136:D136"/>
    <mergeCell ref="B127:D127"/>
    <mergeCell ref="B131:D131"/>
    <mergeCell ref="B126:D126"/>
    <mergeCell ref="B125:D125"/>
    <mergeCell ref="B122:D122"/>
    <mergeCell ref="B124:D124"/>
    <mergeCell ref="B123:D123"/>
    <mergeCell ref="B128:D128"/>
    <mergeCell ref="B130:D130"/>
    <mergeCell ref="B129:D129"/>
    <mergeCell ref="B185:D185"/>
    <mergeCell ref="B178:D178"/>
    <mergeCell ref="B173:D173"/>
    <mergeCell ref="B177:D177"/>
    <mergeCell ref="B180:D180"/>
    <mergeCell ref="B151:D151"/>
    <mergeCell ref="B152:D152"/>
    <mergeCell ref="B170:D170"/>
    <mergeCell ref="B137:D137"/>
    <mergeCell ref="B159:D159"/>
    <mergeCell ref="B160:D160"/>
    <mergeCell ref="B155:D155"/>
    <mergeCell ref="B156:D156"/>
    <mergeCell ref="B157:D157"/>
    <mergeCell ref="B153:D153"/>
    <mergeCell ref="B154:D154"/>
    <mergeCell ref="B183:D183"/>
    <mergeCell ref="B184:D184"/>
    <mergeCell ref="P127:Q127"/>
    <mergeCell ref="B25:D25"/>
    <mergeCell ref="B26:D26"/>
    <mergeCell ref="B28:D28"/>
    <mergeCell ref="B29:D29"/>
    <mergeCell ref="B194:D194"/>
    <mergeCell ref="B195:D195"/>
    <mergeCell ref="B192:D192"/>
    <mergeCell ref="B193:D193"/>
    <mergeCell ref="B179:D179"/>
    <mergeCell ref="B176:D176"/>
    <mergeCell ref="B174:D174"/>
    <mergeCell ref="B175:D175"/>
    <mergeCell ref="B171:D171"/>
    <mergeCell ref="B172:D172"/>
    <mergeCell ref="B167:D167"/>
    <mergeCell ref="B168:D168"/>
    <mergeCell ref="B169:D169"/>
    <mergeCell ref="B164:D164"/>
    <mergeCell ref="B165:D165"/>
    <mergeCell ref="B166:D166"/>
    <mergeCell ref="B161:D161"/>
    <mergeCell ref="B162:D162"/>
    <mergeCell ref="B163:D163"/>
    <mergeCell ref="B181:D181"/>
    <mergeCell ref="B182:D182"/>
    <mergeCell ref="B186:D186"/>
    <mergeCell ref="B191:D191"/>
    <mergeCell ref="B187:D187"/>
    <mergeCell ref="B188:D188"/>
    <mergeCell ref="B189:D189"/>
    <mergeCell ref="B190:D190"/>
    <mergeCell ref="B132:D132"/>
    <mergeCell ref="B133:D133"/>
    <mergeCell ref="B138:D138"/>
    <mergeCell ref="B142:D142"/>
    <mergeCell ref="B146:D146"/>
    <mergeCell ref="B149:D149"/>
    <mergeCell ref="B150:D150"/>
    <mergeCell ref="B139:D139"/>
    <mergeCell ref="B140:D140"/>
    <mergeCell ref="B141:D141"/>
    <mergeCell ref="B143:D143"/>
    <mergeCell ref="B144:D144"/>
    <mergeCell ref="B145:D145"/>
    <mergeCell ref="B147:D147"/>
    <mergeCell ref="B148:D148"/>
    <mergeCell ref="B158:D158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2023-07-25T14:50:53Z</cp:lastPrinted>
  <dcterms:created xsi:type="dcterms:W3CDTF">2022-08-12T12:51:27Z</dcterms:created>
  <dcterms:modified xsi:type="dcterms:W3CDTF">2023-09-05T07:55:44Z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